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19440" windowHeight="7995" activeTab="1"/>
  </bookViews>
  <sheets>
    <sheet name=" vydavky" sheetId="1" r:id="rId1"/>
    <sheet name="Príjmy" sheetId="6" r:id="rId2"/>
  </sheets>
  <definedNames>
    <definedName name="_xlnm._FilterDatabase" localSheetId="0" hidden="1">' vydavky'!$A$2:$L$125</definedName>
    <definedName name="_xlnm.Print_Titles" localSheetId="0">' vydavky'!$1:$2</definedName>
    <definedName name="_xlnm.Print_Titles" localSheetId="1">Príjmy!$2:$3</definedName>
    <definedName name="_xlnm.Print_Area" localSheetId="0">' vydavky'!$A$1:$L$129</definedName>
    <definedName name="_xlnm.Print_Area" localSheetId="1">Príjmy!$A$2:$N$100</definedName>
  </definedNames>
  <calcPr calcId="125725"/>
</workbook>
</file>

<file path=xl/calcChain.xml><?xml version="1.0" encoding="utf-8"?>
<calcChain xmlns="http://schemas.openxmlformats.org/spreadsheetml/2006/main">
  <c r="F129" i="1"/>
  <c r="K129"/>
  <c r="J129"/>
  <c r="J128"/>
  <c r="L76"/>
  <c r="K76"/>
  <c r="J76"/>
  <c r="J71"/>
  <c r="L53" l="1"/>
  <c r="K53"/>
  <c r="J53"/>
  <c r="L46" i="6"/>
  <c r="L20"/>
  <c r="L91"/>
  <c r="L90" s="1"/>
  <c r="L89" s="1"/>
  <c r="L82"/>
  <c r="L79"/>
  <c r="L78" s="1"/>
  <c r="L55"/>
  <c r="L54" s="1"/>
  <c r="L44"/>
  <c r="L27"/>
  <c r="L14"/>
  <c r="L9"/>
  <c r="L6"/>
  <c r="N91"/>
  <c r="N90" s="1"/>
  <c r="N89" s="1"/>
  <c r="M91"/>
  <c r="M90" s="1"/>
  <c r="M89" s="1"/>
  <c r="K91"/>
  <c r="J91"/>
  <c r="J90" s="1"/>
  <c r="J89" s="1"/>
  <c r="I91"/>
  <c r="H91"/>
  <c r="H90" s="1"/>
  <c r="H89" s="1"/>
  <c r="G91"/>
  <c r="F91"/>
  <c r="F90" s="1"/>
  <c r="F89" s="1"/>
  <c r="E91"/>
  <c r="K90"/>
  <c r="K89" s="1"/>
  <c r="I90"/>
  <c r="I89" s="1"/>
  <c r="G90"/>
  <c r="G89" s="1"/>
  <c r="E90"/>
  <c r="E89" s="1"/>
  <c r="N82"/>
  <c r="N81" s="1"/>
  <c r="M82"/>
  <c r="M81" s="1"/>
  <c r="L81"/>
  <c r="K82"/>
  <c r="K81" s="1"/>
  <c r="J82"/>
  <c r="J81" s="1"/>
  <c r="I82"/>
  <c r="I81" s="1"/>
  <c r="H82"/>
  <c r="H81" s="1"/>
  <c r="G82"/>
  <c r="G81" s="1"/>
  <c r="F82"/>
  <c r="F81" s="1"/>
  <c r="E82"/>
  <c r="E81" s="1"/>
  <c r="N79"/>
  <c r="N78" s="1"/>
  <c r="M79"/>
  <c r="K79"/>
  <c r="J79"/>
  <c r="J78" s="1"/>
  <c r="I79"/>
  <c r="H79"/>
  <c r="H78" s="1"/>
  <c r="G79"/>
  <c r="G78" s="1"/>
  <c r="F79"/>
  <c r="F78" s="1"/>
  <c r="E79"/>
  <c r="M78"/>
  <c r="K78"/>
  <c r="I78"/>
  <c r="E78"/>
  <c r="N55"/>
  <c r="N54" s="1"/>
  <c r="M55"/>
  <c r="M54" s="1"/>
  <c r="K55"/>
  <c r="K54" s="1"/>
  <c r="J55"/>
  <c r="I55"/>
  <c r="I54" s="1"/>
  <c r="H55"/>
  <c r="H54" s="1"/>
  <c r="G55"/>
  <c r="G54" s="1"/>
  <c r="F55"/>
  <c r="F54" s="1"/>
  <c r="E55"/>
  <c r="E54" s="1"/>
  <c r="J54"/>
  <c r="N46"/>
  <c r="M46"/>
  <c r="K46"/>
  <c r="J46"/>
  <c r="I46"/>
  <c r="H46"/>
  <c r="G46"/>
  <c r="F46"/>
  <c r="E46"/>
  <c r="N44"/>
  <c r="M44"/>
  <c r="K44"/>
  <c r="J44"/>
  <c r="I44"/>
  <c r="H44"/>
  <c r="G44"/>
  <c r="F44"/>
  <c r="E44"/>
  <c r="N27"/>
  <c r="M27"/>
  <c r="K27"/>
  <c r="J27"/>
  <c r="I27"/>
  <c r="H27"/>
  <c r="G27"/>
  <c r="F27"/>
  <c r="E27"/>
  <c r="N20"/>
  <c r="M20"/>
  <c r="K20"/>
  <c r="J20"/>
  <c r="I20"/>
  <c r="H20"/>
  <c r="G20"/>
  <c r="F20"/>
  <c r="F19" s="1"/>
  <c r="E20"/>
  <c r="E19" s="1"/>
  <c r="J19"/>
  <c r="N14"/>
  <c r="M14"/>
  <c r="K14"/>
  <c r="J14"/>
  <c r="I14"/>
  <c r="H14"/>
  <c r="G14"/>
  <c r="F14"/>
  <c r="E14"/>
  <c r="N9"/>
  <c r="M9"/>
  <c r="K9"/>
  <c r="J9"/>
  <c r="I9"/>
  <c r="H9"/>
  <c r="G9"/>
  <c r="F9"/>
  <c r="E9"/>
  <c r="N6"/>
  <c r="M6"/>
  <c r="K6"/>
  <c r="J6"/>
  <c r="J5" s="1"/>
  <c r="I6"/>
  <c r="H6"/>
  <c r="G6"/>
  <c r="F6"/>
  <c r="F5" s="1"/>
  <c r="E6"/>
  <c r="E5" s="1"/>
  <c r="L100" l="1"/>
  <c r="L19"/>
  <c r="L4" s="1"/>
  <c r="L5"/>
  <c r="J4"/>
  <c r="M19"/>
  <c r="I19"/>
  <c r="N19"/>
  <c r="H19"/>
  <c r="G19"/>
  <c r="H5"/>
  <c r="H4" s="1"/>
  <c r="N5"/>
  <c r="M5"/>
  <c r="K5"/>
  <c r="I5"/>
  <c r="G5"/>
  <c r="L77"/>
  <c r="F4"/>
  <c r="M77"/>
  <c r="K19"/>
  <c r="G77"/>
  <c r="K77"/>
  <c r="E4"/>
  <c r="E77"/>
  <c r="I77"/>
  <c r="F77"/>
  <c r="J77"/>
  <c r="H77"/>
  <c r="N77"/>
  <c r="E100" l="1"/>
  <c r="J100"/>
  <c r="F100"/>
  <c r="N4"/>
  <c r="M4"/>
  <c r="M100" s="1"/>
  <c r="I4"/>
  <c r="I100" s="1"/>
  <c r="G4"/>
  <c r="G100" s="1"/>
  <c r="H100"/>
  <c r="N100"/>
  <c r="K4"/>
  <c r="K100" s="1"/>
  <c r="F95" i="1"/>
  <c r="G129"/>
  <c r="H129"/>
  <c r="I129"/>
  <c r="L129"/>
  <c r="G128"/>
  <c r="H128"/>
  <c r="I128"/>
  <c r="K128"/>
  <c r="L128"/>
  <c r="F128"/>
  <c r="G119"/>
  <c r="H119"/>
  <c r="I119"/>
  <c r="J119"/>
  <c r="K119"/>
  <c r="L119"/>
  <c r="F119"/>
  <c r="G115"/>
  <c r="H115"/>
  <c r="I115"/>
  <c r="J115"/>
  <c r="K115"/>
  <c r="L115"/>
  <c r="F115"/>
  <c r="G113"/>
  <c r="H113"/>
  <c r="I113"/>
  <c r="J113"/>
  <c r="K113"/>
  <c r="L113"/>
  <c r="F113"/>
  <c r="G108"/>
  <c r="H108"/>
  <c r="I108"/>
  <c r="J108"/>
  <c r="K108"/>
  <c r="L108"/>
  <c r="F108"/>
  <c r="G104"/>
  <c r="H104"/>
  <c r="I104"/>
  <c r="J104"/>
  <c r="K104"/>
  <c r="L104"/>
  <c r="F104"/>
  <c r="G102"/>
  <c r="H102"/>
  <c r="I102"/>
  <c r="J102"/>
  <c r="K102"/>
  <c r="L102"/>
  <c r="F102"/>
  <c r="G100"/>
  <c r="H100"/>
  <c r="I100"/>
  <c r="J100"/>
  <c r="K100"/>
  <c r="L100"/>
  <c r="F100"/>
  <c r="G98"/>
  <c r="H98"/>
  <c r="I98"/>
  <c r="J98"/>
  <c r="K98"/>
  <c r="L98"/>
  <c r="L97" s="1"/>
  <c r="F98"/>
  <c r="G95"/>
  <c r="H95"/>
  <c r="I95"/>
  <c r="J95"/>
  <c r="K95"/>
  <c r="L95"/>
  <c r="G93"/>
  <c r="H93"/>
  <c r="I93"/>
  <c r="J93"/>
  <c r="K93"/>
  <c r="L93"/>
  <c r="F93"/>
  <c r="G91"/>
  <c r="G90" s="1"/>
  <c r="H91"/>
  <c r="I91"/>
  <c r="I90" s="1"/>
  <c r="J91"/>
  <c r="K91"/>
  <c r="K90" s="1"/>
  <c r="L91"/>
  <c r="F91"/>
  <c r="F90" s="1"/>
  <c r="G88"/>
  <c r="H88"/>
  <c r="I88"/>
  <c r="J88"/>
  <c r="K88"/>
  <c r="L88"/>
  <c r="F88"/>
  <c r="G85"/>
  <c r="H85"/>
  <c r="I85"/>
  <c r="J85"/>
  <c r="K85"/>
  <c r="L85"/>
  <c r="F85"/>
  <c r="G81"/>
  <c r="H81"/>
  <c r="I81"/>
  <c r="J81"/>
  <c r="K81"/>
  <c r="L81"/>
  <c r="F81"/>
  <c r="G76"/>
  <c r="G75" s="1"/>
  <c r="H76"/>
  <c r="I76"/>
  <c r="I75" s="1"/>
  <c r="K75"/>
  <c r="F76"/>
  <c r="F75" s="1"/>
  <c r="G71"/>
  <c r="H71"/>
  <c r="I71"/>
  <c r="K71"/>
  <c r="L71"/>
  <c r="F71"/>
  <c r="G69"/>
  <c r="G68" s="1"/>
  <c r="H69"/>
  <c r="I69"/>
  <c r="I68" s="1"/>
  <c r="J69"/>
  <c r="K69"/>
  <c r="K68" s="1"/>
  <c r="L69"/>
  <c r="F69"/>
  <c r="F68" s="1"/>
  <c r="G65"/>
  <c r="H65"/>
  <c r="I65"/>
  <c r="J65"/>
  <c r="K65"/>
  <c r="L65"/>
  <c r="F65"/>
  <c r="G63"/>
  <c r="H63"/>
  <c r="I63"/>
  <c r="J63"/>
  <c r="K63"/>
  <c r="L63"/>
  <c r="F63"/>
  <c r="G60"/>
  <c r="H60"/>
  <c r="H59" s="1"/>
  <c r="I60"/>
  <c r="J60"/>
  <c r="K60"/>
  <c r="L60"/>
  <c r="F60"/>
  <c r="G53"/>
  <c r="H53"/>
  <c r="I53"/>
  <c r="F53"/>
  <c r="G49"/>
  <c r="H49"/>
  <c r="I49"/>
  <c r="J49"/>
  <c r="K49"/>
  <c r="L49"/>
  <c r="F49"/>
  <c r="G45"/>
  <c r="H45"/>
  <c r="I45"/>
  <c r="J45"/>
  <c r="K45"/>
  <c r="L45"/>
  <c r="F45"/>
  <c r="G42"/>
  <c r="H42"/>
  <c r="I42"/>
  <c r="J42"/>
  <c r="K42"/>
  <c r="L42"/>
  <c r="F42"/>
  <c r="G39"/>
  <c r="H39"/>
  <c r="I39"/>
  <c r="J39"/>
  <c r="K39"/>
  <c r="L39"/>
  <c r="F39"/>
  <c r="G36"/>
  <c r="H36"/>
  <c r="I36"/>
  <c r="J36"/>
  <c r="K36"/>
  <c r="L36"/>
  <c r="F36"/>
  <c r="F30"/>
  <c r="G34"/>
  <c r="H34"/>
  <c r="I34"/>
  <c r="J34"/>
  <c r="K34"/>
  <c r="L34"/>
  <c r="F34"/>
  <c r="G30"/>
  <c r="H30"/>
  <c r="I30"/>
  <c r="J30"/>
  <c r="K30"/>
  <c r="L30"/>
  <c r="G27"/>
  <c r="H27"/>
  <c r="I27"/>
  <c r="J27"/>
  <c r="K27"/>
  <c r="L27"/>
  <c r="F27"/>
  <c r="G24"/>
  <c r="G23" s="1"/>
  <c r="H24"/>
  <c r="H23" s="1"/>
  <c r="I24"/>
  <c r="I23" s="1"/>
  <c r="J24"/>
  <c r="J23" s="1"/>
  <c r="K24"/>
  <c r="K23" s="1"/>
  <c r="L24"/>
  <c r="L23" s="1"/>
  <c r="F24"/>
  <c r="F23" s="1"/>
  <c r="G20"/>
  <c r="H20"/>
  <c r="I20"/>
  <c r="J20"/>
  <c r="K20"/>
  <c r="L20"/>
  <c r="G18"/>
  <c r="H18"/>
  <c r="I18"/>
  <c r="J18"/>
  <c r="K18"/>
  <c r="L18"/>
  <c r="G15"/>
  <c r="H15"/>
  <c r="I15"/>
  <c r="J15"/>
  <c r="K15"/>
  <c r="L15"/>
  <c r="F20"/>
  <c r="F18"/>
  <c r="F15"/>
  <c r="G11"/>
  <c r="H11"/>
  <c r="I11"/>
  <c r="J11"/>
  <c r="K11"/>
  <c r="L11"/>
  <c r="F11"/>
  <c r="G8"/>
  <c r="H8"/>
  <c r="I8"/>
  <c r="J8"/>
  <c r="K8"/>
  <c r="L8"/>
  <c r="F8"/>
  <c r="G4"/>
  <c r="H4"/>
  <c r="I4"/>
  <c r="J4"/>
  <c r="K4"/>
  <c r="L4"/>
  <c r="F4"/>
  <c r="L59" l="1"/>
  <c r="J59"/>
  <c r="F44"/>
  <c r="K44"/>
  <c r="I44"/>
  <c r="G44"/>
  <c r="J97"/>
  <c r="H97"/>
  <c r="F112"/>
  <c r="K112"/>
  <c r="I112"/>
  <c r="G112"/>
  <c r="F3"/>
  <c r="K3"/>
  <c r="I3"/>
  <c r="G3"/>
  <c r="L26"/>
  <c r="J26"/>
  <c r="H26"/>
  <c r="L44"/>
  <c r="J44"/>
  <c r="H44"/>
  <c r="K59"/>
  <c r="I59"/>
  <c r="G59"/>
  <c r="L68"/>
  <c r="J68"/>
  <c r="H68"/>
  <c r="L75"/>
  <c r="J75"/>
  <c r="H75"/>
  <c r="L90"/>
  <c r="J90"/>
  <c r="H90"/>
  <c r="F97"/>
  <c r="K97"/>
  <c r="I97"/>
  <c r="G97"/>
  <c r="L112"/>
  <c r="J112"/>
  <c r="H112"/>
  <c r="F59"/>
  <c r="K26"/>
  <c r="I26"/>
  <c r="G26"/>
  <c r="F26"/>
  <c r="L3"/>
  <c r="J3"/>
  <c r="H3"/>
  <c r="I126" l="1"/>
  <c r="I127" s="1"/>
  <c r="J126"/>
  <c r="J127" s="1"/>
  <c r="G126"/>
  <c r="G127" s="1"/>
  <c r="L126"/>
  <c r="L127" s="1"/>
  <c r="H126"/>
  <c r="H127" s="1"/>
  <c r="F126"/>
  <c r="F127" s="1"/>
  <c r="K126"/>
  <c r="K127" s="1"/>
</calcChain>
</file>

<file path=xl/sharedStrings.xml><?xml version="1.0" encoding="utf-8"?>
<sst xmlns="http://schemas.openxmlformats.org/spreadsheetml/2006/main" count="330" uniqueCount="233">
  <si>
    <t>Plánovanie, manažment a kontrola</t>
  </si>
  <si>
    <t>Program</t>
  </si>
  <si>
    <t>Podprogram</t>
  </si>
  <si>
    <t>1.1</t>
  </si>
  <si>
    <t>Výkon funkcie starostu</t>
  </si>
  <si>
    <t>EK</t>
  </si>
  <si>
    <t>Mzdy, platy a ostatné osobné vyrovnania</t>
  </si>
  <si>
    <t>Poistné a príspevok do poisťovní</t>
  </si>
  <si>
    <t>1.2</t>
  </si>
  <si>
    <t>Strategické plánovanie a projekty</t>
  </si>
  <si>
    <t>Tovary a služby</t>
  </si>
  <si>
    <t>1.3</t>
  </si>
  <si>
    <t>1.4</t>
  </si>
  <si>
    <t>Obecné zastupiteľstvo</t>
  </si>
  <si>
    <t>1.5</t>
  </si>
  <si>
    <t>1.6</t>
  </si>
  <si>
    <t>Členstvo v organizáciách a združeniach</t>
  </si>
  <si>
    <t>Tovary a služby / odmeny</t>
  </si>
  <si>
    <t>Tovary a služby / audit</t>
  </si>
  <si>
    <t>Bežné transfery</t>
  </si>
  <si>
    <t>Splácanie úrokov a ostatné platby súvisiace s úverom</t>
  </si>
  <si>
    <t>Splácanie istín z úveru</t>
  </si>
  <si>
    <t>Propagácia a marketing</t>
  </si>
  <si>
    <t>2.1</t>
  </si>
  <si>
    <t>Propagácia a prezentácia obce</t>
  </si>
  <si>
    <t>Interné služby</t>
  </si>
  <si>
    <t>3.1</t>
  </si>
  <si>
    <t>3.2</t>
  </si>
  <si>
    <t>3.3</t>
  </si>
  <si>
    <t>Obstarávanie kapitálových aktív</t>
  </si>
  <si>
    <t>3.4</t>
  </si>
  <si>
    <t>Vzdelávanie zamestnancov</t>
  </si>
  <si>
    <t>3.5</t>
  </si>
  <si>
    <t>3.6</t>
  </si>
  <si>
    <t>Služby občanom</t>
  </si>
  <si>
    <t>4.1</t>
  </si>
  <si>
    <t>Evidencia obyvateľstva</t>
  </si>
  <si>
    <t>4.2</t>
  </si>
  <si>
    <t>4.4</t>
  </si>
  <si>
    <t>Bezpečnosť</t>
  </si>
  <si>
    <t>5.1</t>
  </si>
  <si>
    <t>Ochrana majetku samosprávy a obyvateľov</t>
  </si>
  <si>
    <t>5.2</t>
  </si>
  <si>
    <t>Ochrana pred požiarmi</t>
  </si>
  <si>
    <t>5.3</t>
  </si>
  <si>
    <t>Verejné osvetlenie</t>
  </si>
  <si>
    <t>Odpadové hospodárstvo</t>
  </si>
  <si>
    <t>6.1</t>
  </si>
  <si>
    <t>Vývoz komunálneho odpadu</t>
  </si>
  <si>
    <t>Nakladanie s odpadovými vodami</t>
  </si>
  <si>
    <t>7.1</t>
  </si>
  <si>
    <t>7.2</t>
  </si>
  <si>
    <t>Vzdelávanie</t>
  </si>
  <si>
    <t>8.1</t>
  </si>
  <si>
    <t>Materská škola</t>
  </si>
  <si>
    <t>8.2</t>
  </si>
  <si>
    <t>Základná škola</t>
  </si>
  <si>
    <t>8.3</t>
  </si>
  <si>
    <t>Školský klub</t>
  </si>
  <si>
    <t>Príspevok na záujmové vzdelávanie detí podľa zákona 596/2003</t>
  </si>
  <si>
    <t>Bežné transfery - ostané CVČ</t>
  </si>
  <si>
    <t>9.1</t>
  </si>
  <si>
    <t>Športové ihriská</t>
  </si>
  <si>
    <t>9.2</t>
  </si>
  <si>
    <t>Organizovanie kultúrnych aktivít na území obce</t>
  </si>
  <si>
    <t>Podpora kultúrnych spolkov a organizácií</t>
  </si>
  <si>
    <t>Popis</t>
  </si>
  <si>
    <t>Bežné transfery zo ŠR</t>
  </si>
  <si>
    <t>Ochrana životného prostredia</t>
  </si>
  <si>
    <t>Sociálne služby</t>
  </si>
  <si>
    <t>Opatrovateľská služba</t>
  </si>
  <si>
    <t>Príspevky na stravovanie v školách</t>
  </si>
  <si>
    <t>Príspevky na školské pomôcky</t>
  </si>
  <si>
    <t>Aktivačná činnosť</t>
  </si>
  <si>
    <t>Technická a administratívna podpora úradu</t>
  </si>
  <si>
    <t>Kontrola a audit</t>
  </si>
  <si>
    <t>Kultúra a šport</t>
  </si>
  <si>
    <t>Správa, údržba a obstaranie hnuteľného majetku</t>
  </si>
  <si>
    <t>Správa, údržba budov, obstaranie nehnuteľného majetku</t>
  </si>
  <si>
    <t>6.4</t>
  </si>
  <si>
    <t>Obecný informačný systém a VT</t>
  </si>
  <si>
    <t>10.3</t>
  </si>
  <si>
    <t>10.4</t>
  </si>
  <si>
    <t>7.4</t>
  </si>
  <si>
    <t>7.5</t>
  </si>
  <si>
    <t>9.3</t>
  </si>
  <si>
    <t>9.4</t>
  </si>
  <si>
    <t>Ostatné obslužné činnosti</t>
  </si>
  <si>
    <t>10.5</t>
  </si>
  <si>
    <t>skutočnosť</t>
  </si>
  <si>
    <t>schválený</t>
  </si>
  <si>
    <t>očakávaná
skutočnosť</t>
  </si>
  <si>
    <t>návrh</t>
  </si>
  <si>
    <t>VÝDAVKY SPOLU</t>
  </si>
  <si>
    <t>Bežné výdavky</t>
  </si>
  <si>
    <t>Kapitálové výdavky</t>
  </si>
  <si>
    <t>Finančné operácie</t>
  </si>
  <si>
    <t>Prvok/
projekt</t>
  </si>
  <si>
    <t>3.2.1</t>
  </si>
  <si>
    <t>Finančné riadenie, účtovníctvo, daňová a rozpočtová politika</t>
  </si>
  <si>
    <t>6.4.1</t>
  </si>
  <si>
    <t>Poistné a príspevok do poisťovní / povodne</t>
  </si>
  <si>
    <t>Mzdy, platy a ostatné osobné vyrovnania / voľby</t>
  </si>
  <si>
    <t>Poistné a príspevok do poisťovní / voľby</t>
  </si>
  <si>
    <t>Tovary a služby / voľby</t>
  </si>
  <si>
    <t>Osobitný príjemca</t>
  </si>
  <si>
    <t>Správa a údržba cintorína</t>
  </si>
  <si>
    <t>Správa miestneho rozhlasu</t>
  </si>
  <si>
    <t>Komunikácie a verejné priestranstvá</t>
  </si>
  <si>
    <t>Stavebný úrad</t>
  </si>
  <si>
    <r>
      <t xml:space="preserve">                          </t>
    </r>
    <r>
      <rPr>
        <b/>
        <sz val="11"/>
        <color theme="1"/>
        <rFont val="Calibri"/>
        <family val="2"/>
        <charset val="238"/>
        <scheme val="minor"/>
      </rPr>
      <t>Sociálne pracovníčky</t>
    </r>
  </si>
  <si>
    <t>Kultúrny dom z projektu</t>
  </si>
  <si>
    <t>Park</t>
  </si>
  <si>
    <t>Kategória</t>
  </si>
  <si>
    <t>Položka</t>
  </si>
  <si>
    <t>Podpoložka</t>
  </si>
  <si>
    <t>Názov</t>
  </si>
  <si>
    <t>skutočnosť k 31.10.2013</t>
  </si>
  <si>
    <t>očakávaná skutočnosť</t>
  </si>
  <si>
    <t>Bežné príjmy</t>
  </si>
  <si>
    <t>SPOLU</t>
  </si>
  <si>
    <t>Daňové príjmy</t>
  </si>
  <si>
    <t>Dane z príjmov a kapitálového majetku</t>
  </si>
  <si>
    <t>Daň z príjmov fyzickej osoby</t>
  </si>
  <si>
    <t>003</t>
  </si>
  <si>
    <t>Výnos dane z príjmov poukázaný územnej samospráve</t>
  </si>
  <si>
    <t>Dane z majetku</t>
  </si>
  <si>
    <t>Daň z nehnuteľností</t>
  </si>
  <si>
    <t>001</t>
  </si>
  <si>
    <t>Z pozemkov</t>
  </si>
  <si>
    <t>002</t>
  </si>
  <si>
    <t>Zo stavieb</t>
  </si>
  <si>
    <t>Z bytov a nebytových priestorov v bytovom dome</t>
  </si>
  <si>
    <t>Dane za tovary a služby</t>
  </si>
  <si>
    <t>Dane</t>
  </si>
  <si>
    <t>Za psa</t>
  </si>
  <si>
    <t>Za nevýherné hracie prístroje</t>
  </si>
  <si>
    <t>006</t>
  </si>
  <si>
    <t>013</t>
  </si>
  <si>
    <t>Za komunálne odpady a drobné stavebné odpady</t>
  </si>
  <si>
    <t>Nedaňové príjmy</t>
  </si>
  <si>
    <t>Príjmy z podnikania a z vlastníctva majetku</t>
  </si>
  <si>
    <t>Príjmy z vlastníctva</t>
  </si>
  <si>
    <t>Z prenajatých pozemkov</t>
  </si>
  <si>
    <t>prenájom trhového miesta</t>
  </si>
  <si>
    <t>Z prenajatých budov, priestorov a objektov</t>
  </si>
  <si>
    <t>krátkodobé prenájmy - KD</t>
  </si>
  <si>
    <t>nájomná zmluva - nebytové priestory</t>
  </si>
  <si>
    <t>004</t>
  </si>
  <si>
    <t>Administratívne poplatky a iné poplatky a platby</t>
  </si>
  <si>
    <t>Administratívne poplatky</t>
  </si>
  <si>
    <t>Ostatné poplatky</t>
  </si>
  <si>
    <t>Pokuty, penále a iné sankcie</t>
  </si>
  <si>
    <t>Za porušenie predpisov</t>
  </si>
  <si>
    <t>Poplatky a platby z nepriemyselného a náhodného predaja a služieb</t>
  </si>
  <si>
    <t>Za predaj výrobkov, tovarov a služieb</t>
  </si>
  <si>
    <t>cintorínske poplatky</t>
  </si>
  <si>
    <t>inde nezaradené</t>
  </si>
  <si>
    <t>relácie v miestnom rozhlase</t>
  </si>
  <si>
    <t>Za jasle, materské školy a školské kluby detí</t>
  </si>
  <si>
    <t>Ďalšie administratívne poplatky a iné poplatky a platby</t>
  </si>
  <si>
    <t>005</t>
  </si>
  <si>
    <t>Za znečisťovanie ovzdušia</t>
  </si>
  <si>
    <t>Úroky z tuzemských úverov, pôžičiek, návratných finančných výpomocí, vkladov a ážio</t>
  </si>
  <si>
    <t>Z vkladov</t>
  </si>
  <si>
    <t>Iné nedaňové príjmy</t>
  </si>
  <si>
    <t>Vrátené neoprávnene použité alebo zadržané finančné prostriedky</t>
  </si>
  <si>
    <t>Od rozpočtovej organizácie a príspevkovej organizácie</t>
  </si>
  <si>
    <t>Ostatné príjmy</t>
  </si>
  <si>
    <t>Z náhrad z poistného plnenia</t>
  </si>
  <si>
    <t>012</t>
  </si>
  <si>
    <t>Z dobropisov</t>
  </si>
  <si>
    <t>019</t>
  </si>
  <si>
    <t>Z refundácie</t>
  </si>
  <si>
    <t>Granty a transfery</t>
  </si>
  <si>
    <t>Tuzemské bežné granty a transfery</t>
  </si>
  <si>
    <t>Granty</t>
  </si>
  <si>
    <t>Transfery v rámci verejnej správy</t>
  </si>
  <si>
    <t>Zo štátneho rozpočtu</t>
  </si>
  <si>
    <t xml:space="preserve">UPSVR </t>
  </si>
  <si>
    <t>Dotácia-osobitný príjemca</t>
  </si>
  <si>
    <t>Dotácia-osobitný príjemca - prídavky na deti</t>
  </si>
  <si>
    <t>Register obyvateľov</t>
  </si>
  <si>
    <t>Stravovanie HN</t>
  </si>
  <si>
    <t>Školské potreby HN</t>
  </si>
  <si>
    <t>Voľby</t>
  </si>
  <si>
    <t>po zmenách</t>
  </si>
  <si>
    <t>k 30.11.2012</t>
  </si>
  <si>
    <t>Kapitálové príjmy</t>
  </si>
  <si>
    <t>Príjem z predaja pozemkov a nehmotných aktív</t>
  </si>
  <si>
    <t>233001 Príjem z predaja pozemkov</t>
  </si>
  <si>
    <t>Tuzemské kapitálové granty a transfery</t>
  </si>
  <si>
    <t>Príjmy z transakcií s finančnými aktívami a finančnými pasívami</t>
  </si>
  <si>
    <t>Z ostatných finančných operácií</t>
  </si>
  <si>
    <t>Zostatok prostriedkov z predchádzajúcich rokov</t>
  </si>
  <si>
    <t>Zostatok prostriedkov z minulých rokov</t>
  </si>
  <si>
    <t>Prevod prostriedkov z peňažných fondov</t>
  </si>
  <si>
    <t>Z rezervného fondu obce a z rezervného fondu vyššieho územného celku</t>
  </si>
  <si>
    <t>Z ostatných fondov obce a z ostatných fondov vyššieho územného celku</t>
  </si>
  <si>
    <t>Fond rozvoja obce</t>
  </si>
  <si>
    <t>Sponzorské</t>
  </si>
  <si>
    <t>PRÍJMY SPOLU</t>
  </si>
  <si>
    <t>opatrovateľská služba</t>
  </si>
  <si>
    <t>Životné prostredie</t>
  </si>
  <si>
    <t>Cestná doprava a pozemné komunikácie</t>
  </si>
  <si>
    <t>Na opatrovateľskú službu</t>
  </si>
  <si>
    <t>Povodeň</t>
  </si>
  <si>
    <t>MF SR</t>
  </si>
  <si>
    <t>Terénna sociálna práca</t>
  </si>
  <si>
    <t>PPA Bratislava</t>
  </si>
  <si>
    <t>Obstaranie kapitálových aktív</t>
  </si>
  <si>
    <t>poplatok za vodné</t>
  </si>
  <si>
    <t>poplatok za energiu</t>
  </si>
  <si>
    <t>Za stravné</t>
  </si>
  <si>
    <t>vlastné príjmy od MŠ a ŠJ</t>
  </si>
  <si>
    <t>Mzdy, platy a ostatné osobné vyrovnania z dotácie</t>
  </si>
  <si>
    <t>Poistné a príspevok do poisťovní z dotácie</t>
  </si>
  <si>
    <t>Tovary a služby z dotácie</t>
  </si>
  <si>
    <t>Envirofond Bratislava - vodovod</t>
  </si>
  <si>
    <t>Envirofond Bratislava - ČOV</t>
  </si>
  <si>
    <t>Rozšírenie vodovod</t>
  </si>
  <si>
    <t>Rozšírenie ČOV</t>
  </si>
  <si>
    <t>Envirofond Bratislava - MŠ</t>
  </si>
  <si>
    <t>6.4.2</t>
  </si>
  <si>
    <t>Obnova MŠ</t>
  </si>
  <si>
    <t>oprava plota, energie</t>
  </si>
  <si>
    <t>7.1.1</t>
  </si>
  <si>
    <t>Tovary a služby/ podpora šport.klubu</t>
  </si>
  <si>
    <t>úver</t>
  </si>
  <si>
    <t>web stránka-oprava</t>
  </si>
  <si>
    <t>el.energia, plyn, voda a údržba budov</t>
  </si>
  <si>
    <t>drobný majetok do 1700 €, materiál, údržba kanc.strojov,</t>
  </si>
  <si>
    <t>poštovné, kanc.potreby</t>
  </si>
</sst>
</file>

<file path=xl/styles.xml><?xml version="1.0" encoding="utf-8"?>
<styleSheet xmlns="http://schemas.openxmlformats.org/spreadsheetml/2006/main">
  <fonts count="2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0"/>
      <name val="Arial"/>
    </font>
    <font>
      <sz val="1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indexed="54"/>
      <name val="Calibri"/>
      <family val="2"/>
      <charset val="238"/>
      <scheme val="minor"/>
    </font>
    <font>
      <sz val="11"/>
      <color indexed="27"/>
      <name val="Calibri"/>
      <family val="2"/>
      <charset val="238"/>
      <scheme val="minor"/>
    </font>
    <font>
      <sz val="11"/>
      <color indexed="63"/>
      <name val="Calibri"/>
      <family val="2"/>
      <charset val="238"/>
      <scheme val="minor"/>
    </font>
    <font>
      <b/>
      <sz val="11"/>
      <color indexed="42"/>
      <name val="Calibri"/>
      <family val="2"/>
      <charset val="238"/>
      <scheme val="minor"/>
    </font>
    <font>
      <b/>
      <sz val="11"/>
      <color indexed="9"/>
      <name val="Calibri"/>
      <family val="2"/>
      <charset val="238"/>
      <scheme val="minor"/>
    </font>
    <font>
      <sz val="11"/>
      <color indexed="42"/>
      <name val="Calibri"/>
      <family val="2"/>
      <charset val="238"/>
      <scheme val="minor"/>
    </font>
    <font>
      <sz val="11"/>
      <color indexed="9"/>
      <name val="Calibri"/>
      <family val="2"/>
      <charset val="238"/>
      <scheme val="minor"/>
    </font>
    <font>
      <b/>
      <sz val="11"/>
      <color indexed="62"/>
      <name val="Calibri"/>
      <family val="2"/>
      <charset val="238"/>
      <scheme val="minor"/>
    </font>
    <font>
      <sz val="11"/>
      <color indexed="62"/>
      <name val="Calibri"/>
      <family val="2"/>
      <charset val="238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006600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rgb="FFFF0000"/>
      </left>
      <right style="double">
        <color rgb="FFFF0000"/>
      </right>
      <top style="thin">
        <color indexed="64"/>
      </top>
      <bottom style="double">
        <color rgb="FFFF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rgb="FFFF0000"/>
      </left>
      <right style="double">
        <color rgb="FFFF0000"/>
      </right>
      <top style="medium">
        <color indexed="64"/>
      </top>
      <bottom style="thin">
        <color indexed="64"/>
      </bottom>
      <diagonal/>
    </border>
    <border>
      <left style="double">
        <color rgb="FFFF0000"/>
      </left>
      <right style="double">
        <color rgb="FFFF0000"/>
      </right>
      <top style="thin">
        <color indexed="64"/>
      </top>
      <bottom style="thin">
        <color indexed="64"/>
      </bottom>
      <diagonal/>
    </border>
    <border>
      <left style="double">
        <color rgb="FFFF0000"/>
      </left>
      <right style="double">
        <color rgb="FFFF0000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9"/>
      </right>
      <top style="thin">
        <color indexed="8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double">
        <color rgb="FFFF0000"/>
      </left>
      <right style="double">
        <color rgb="FFFF0000"/>
      </right>
      <top style="thin">
        <color indexed="64"/>
      </top>
      <bottom/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double">
        <color rgb="FFFF0000"/>
      </left>
      <right style="double">
        <color rgb="FFFF0000"/>
      </right>
      <top style="thin">
        <color indexed="64"/>
      </top>
      <bottom style="medium">
        <color indexed="64"/>
      </bottom>
      <diagonal/>
    </border>
    <border>
      <left style="double">
        <color rgb="FFFF0000"/>
      </left>
      <right style="double">
        <color rgb="FFFF0000"/>
      </right>
      <top style="medium">
        <color indexed="64"/>
      </top>
      <bottom style="medium">
        <color indexed="64"/>
      </bottom>
      <diagonal/>
    </border>
    <border>
      <left style="double">
        <color rgb="FFFF0000"/>
      </left>
      <right style="double">
        <color rgb="FFFF0000"/>
      </right>
      <top style="thin">
        <color indexed="9"/>
      </top>
      <bottom style="thin">
        <color indexed="9"/>
      </bottom>
      <diagonal/>
    </border>
    <border>
      <left style="double">
        <color rgb="FFFF0000"/>
      </left>
      <right style="double">
        <color rgb="FFFF0000"/>
      </right>
      <top style="medium">
        <color indexed="64"/>
      </top>
      <bottom style="double">
        <color rgb="FFFF0000"/>
      </bottom>
      <diagonal/>
    </border>
  </borders>
  <cellStyleXfs count="2">
    <xf numFmtId="0" fontId="0" fillId="0" borderId="0"/>
    <xf numFmtId="0" fontId="5" fillId="0" borderId="0"/>
  </cellStyleXfs>
  <cellXfs count="249">
    <xf numFmtId="0" fontId="0" fillId="0" borderId="0" xfId="0"/>
    <xf numFmtId="0" fontId="0" fillId="0" borderId="0" xfId="0" applyFill="1"/>
    <xf numFmtId="0" fontId="0" fillId="0" borderId="0" xfId="0" applyFill="1" applyAlignment="1">
      <alignment horizontal="center" vertical="center"/>
    </xf>
    <xf numFmtId="49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1" xfId="0" applyFill="1" applyBorder="1" applyAlignment="1">
      <alignment horizontal="center"/>
    </xf>
    <xf numFmtId="0" fontId="2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/>
    </xf>
    <xf numFmtId="4" fontId="1" fillId="0" borderId="1" xfId="0" applyNumberFormat="1" applyFont="1" applyFill="1" applyBorder="1"/>
    <xf numFmtId="0" fontId="1" fillId="4" borderId="8" xfId="0" applyFont="1" applyFill="1" applyBorder="1" applyAlignment="1">
      <alignment horizontal="center" vertical="center"/>
    </xf>
    <xf numFmtId="49" fontId="1" fillId="4" borderId="1" xfId="0" applyNumberFormat="1" applyFont="1" applyFill="1" applyBorder="1" applyAlignment="1">
      <alignment horizontal="center" vertical="center"/>
    </xf>
    <xf numFmtId="4" fontId="1" fillId="4" borderId="1" xfId="0" applyNumberFormat="1" applyFont="1" applyFill="1" applyBorder="1"/>
    <xf numFmtId="49" fontId="1" fillId="5" borderId="1" xfId="0" applyNumberFormat="1" applyFont="1" applyFill="1" applyBorder="1" applyAlignment="1">
      <alignment horizontal="center" vertical="center"/>
    </xf>
    <xf numFmtId="4" fontId="1" fillId="5" borderId="1" xfId="0" applyNumberFormat="1" applyFont="1" applyFill="1" applyBorder="1"/>
    <xf numFmtId="0" fontId="0" fillId="0" borderId="3" xfId="0" applyFill="1" applyBorder="1" applyAlignment="1">
      <alignment horizontal="center"/>
    </xf>
    <xf numFmtId="4" fontId="1" fillId="4" borderId="3" xfId="0" applyNumberFormat="1" applyFont="1" applyFill="1" applyBorder="1"/>
    <xf numFmtId="4" fontId="1" fillId="5" borderId="3" xfId="0" applyNumberFormat="1" applyFont="1" applyFill="1" applyBorder="1"/>
    <xf numFmtId="0" fontId="0" fillId="0" borderId="4" xfId="0" applyFill="1" applyBorder="1" applyAlignment="1">
      <alignment horizontal="center"/>
    </xf>
    <xf numFmtId="4" fontId="1" fillId="4" borderId="4" xfId="0" applyNumberFormat="1" applyFont="1" applyFill="1" applyBorder="1"/>
    <xf numFmtId="4" fontId="1" fillId="5" borderId="4" xfId="0" applyNumberFormat="1" applyFont="1" applyFill="1" applyBorder="1"/>
    <xf numFmtId="0" fontId="1" fillId="0" borderId="0" xfId="0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0" fontId="1" fillId="0" borderId="0" xfId="0" applyFont="1" applyFill="1"/>
    <xf numFmtId="0" fontId="1" fillId="0" borderId="1" xfId="0" applyFont="1" applyFill="1" applyBorder="1" applyAlignment="1">
      <alignment horizontal="right" vertical="center"/>
    </xf>
    <xf numFmtId="0" fontId="1" fillId="3" borderId="1" xfId="0" applyFont="1" applyFill="1" applyBorder="1" applyAlignment="1">
      <alignment horizontal="right" vertical="center"/>
    </xf>
    <xf numFmtId="0" fontId="1" fillId="6" borderId="1" xfId="0" applyFont="1" applyFill="1" applyBorder="1" applyAlignment="1">
      <alignment horizontal="right" vertical="center"/>
    </xf>
    <xf numFmtId="0" fontId="0" fillId="0" borderId="1" xfId="0" applyFill="1" applyBorder="1" applyAlignment="1">
      <alignment horizontal="left" vertical="center"/>
    </xf>
    <xf numFmtId="0" fontId="0" fillId="0" borderId="9" xfId="0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/>
    </xf>
    <xf numFmtId="4" fontId="0" fillId="0" borderId="1" xfId="0" applyNumberFormat="1" applyFont="1" applyFill="1" applyBorder="1"/>
    <xf numFmtId="4" fontId="0" fillId="0" borderId="3" xfId="0" applyNumberFormat="1" applyFont="1" applyFill="1" applyBorder="1"/>
    <xf numFmtId="4" fontId="0" fillId="0" borderId="4" xfId="0" applyNumberFormat="1" applyFont="1" applyFill="1" applyBorder="1"/>
    <xf numFmtId="0" fontId="0" fillId="0" borderId="0" xfId="0" applyFont="1" applyFill="1"/>
    <xf numFmtId="0" fontId="0" fillId="3" borderId="1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0" fontId="0" fillId="6" borderId="1" xfId="0" applyFont="1" applyFill="1" applyBorder="1" applyAlignment="1">
      <alignment horizontal="center" vertical="center"/>
    </xf>
    <xf numFmtId="0" fontId="0" fillId="6" borderId="1" xfId="0" applyFont="1" applyFill="1" applyBorder="1" applyAlignment="1">
      <alignment horizontal="left" vertical="center"/>
    </xf>
    <xf numFmtId="0" fontId="0" fillId="3" borderId="1" xfId="0" applyFont="1" applyFill="1" applyBorder="1" applyAlignment="1">
      <alignment horizontal="left" vertical="center"/>
    </xf>
    <xf numFmtId="0" fontId="0" fillId="0" borderId="5" xfId="0" applyFont="1" applyFill="1" applyBorder="1" applyAlignment="1">
      <alignment horizontal="left" vertical="center"/>
    </xf>
    <xf numFmtId="4" fontId="0" fillId="0" borderId="5" xfId="0" applyNumberFormat="1" applyFont="1" applyFill="1" applyBorder="1"/>
    <xf numFmtId="4" fontId="0" fillId="0" borderId="8" xfId="0" applyNumberFormat="1" applyFont="1" applyFill="1" applyBorder="1"/>
    <xf numFmtId="4" fontId="0" fillId="0" borderId="11" xfId="0" applyNumberFormat="1" applyFont="1" applyFill="1" applyBorder="1"/>
    <xf numFmtId="0" fontId="1" fillId="0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left" vertical="center"/>
    </xf>
    <xf numFmtId="0" fontId="0" fillId="0" borderId="5" xfId="0" applyFill="1" applyBorder="1" applyAlignment="1">
      <alignment horizontal="left" vertical="center"/>
    </xf>
    <xf numFmtId="0" fontId="1" fillId="6" borderId="1" xfId="0" applyFont="1" applyFill="1" applyBorder="1" applyAlignment="1">
      <alignment horizontal="center" vertical="center"/>
    </xf>
    <xf numFmtId="49" fontId="1" fillId="4" borderId="4" xfId="0" applyNumberFormat="1" applyFont="1" applyFill="1" applyBorder="1" applyAlignment="1">
      <alignment horizontal="center" vertical="center"/>
    </xf>
    <xf numFmtId="49" fontId="1" fillId="5" borderId="4" xfId="0" applyNumberFormat="1" applyFont="1" applyFill="1" applyBorder="1" applyAlignment="1">
      <alignment horizontal="center" vertical="center"/>
    </xf>
    <xf numFmtId="49" fontId="0" fillId="0" borderId="4" xfId="0" applyNumberFormat="1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0" fontId="0" fillId="0" borderId="4" xfId="0" applyFill="1" applyBorder="1" applyAlignment="1">
      <alignment horizontal="left" vertical="center"/>
    </xf>
    <xf numFmtId="0" fontId="0" fillId="0" borderId="1" xfId="0" applyFill="1" applyBorder="1" applyAlignment="1">
      <alignment horizontal="left" vertical="center"/>
    </xf>
    <xf numFmtId="0" fontId="0" fillId="0" borderId="4" xfId="0" applyFill="1" applyBorder="1" applyAlignment="1">
      <alignment horizontal="left" vertical="center"/>
    </xf>
    <xf numFmtId="0" fontId="0" fillId="0" borderId="0" xfId="0" applyFont="1" applyFill="1" applyBorder="1" applyAlignment="1">
      <alignment horizontal="center" vertical="center"/>
    </xf>
    <xf numFmtId="49" fontId="0" fillId="4" borderId="4" xfId="0" applyNumberFormat="1" applyFont="1" applyFill="1" applyBorder="1" applyAlignment="1">
      <alignment horizontal="center" vertical="center"/>
    </xf>
    <xf numFmtId="49" fontId="0" fillId="4" borderId="1" xfId="0" applyNumberFormat="1" applyFont="1" applyFill="1" applyBorder="1" applyAlignment="1">
      <alignment horizontal="center" vertical="center"/>
    </xf>
    <xf numFmtId="4" fontId="0" fillId="4" borderId="1" xfId="0" applyNumberFormat="1" applyFont="1" applyFill="1" applyBorder="1"/>
    <xf numFmtId="4" fontId="0" fillId="4" borderId="3" xfId="0" applyNumberFormat="1" applyFont="1" applyFill="1" applyBorder="1"/>
    <xf numFmtId="4" fontId="0" fillId="4" borderId="4" xfId="0" applyNumberFormat="1" applyFont="1" applyFill="1" applyBorder="1"/>
    <xf numFmtId="49" fontId="0" fillId="5" borderId="1" xfId="0" applyNumberFormat="1" applyFont="1" applyFill="1" applyBorder="1" applyAlignment="1">
      <alignment horizontal="center" vertical="center"/>
    </xf>
    <xf numFmtId="0" fontId="0" fillId="5" borderId="1" xfId="0" applyFont="1" applyFill="1" applyBorder="1" applyAlignment="1">
      <alignment horizontal="center" vertical="center"/>
    </xf>
    <xf numFmtId="0" fontId="0" fillId="5" borderId="1" xfId="0" applyFont="1" applyFill="1" applyBorder="1" applyAlignment="1">
      <alignment horizontal="left" vertical="center"/>
    </xf>
    <xf numFmtId="4" fontId="0" fillId="5" borderId="1" xfId="0" applyNumberFormat="1" applyFont="1" applyFill="1" applyBorder="1"/>
    <xf numFmtId="4" fontId="0" fillId="5" borderId="3" xfId="0" applyNumberFormat="1" applyFont="1" applyFill="1" applyBorder="1"/>
    <xf numFmtId="16" fontId="1" fillId="5" borderId="1" xfId="0" applyNumberFormat="1" applyFont="1" applyFill="1" applyBorder="1"/>
    <xf numFmtId="0" fontId="1" fillId="7" borderId="9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/>
    </xf>
    <xf numFmtId="0" fontId="0" fillId="0" borderId="5" xfId="0" applyFont="1" applyFill="1" applyBorder="1" applyAlignment="1">
      <alignment horizontal="center" vertical="center"/>
    </xf>
    <xf numFmtId="4" fontId="1" fillId="3" borderId="1" xfId="0" applyNumberFormat="1" applyFont="1" applyFill="1" applyBorder="1"/>
    <xf numFmtId="4" fontId="1" fillId="6" borderId="1" xfId="0" applyNumberFormat="1" applyFont="1" applyFill="1" applyBorder="1"/>
    <xf numFmtId="4" fontId="0" fillId="0" borderId="0" xfId="0" applyNumberFormat="1" applyFill="1"/>
    <xf numFmtId="4" fontId="0" fillId="3" borderId="1" xfId="0" applyNumberFormat="1" applyFont="1" applyFill="1" applyBorder="1"/>
    <xf numFmtId="4" fontId="0" fillId="3" borderId="3" xfId="0" applyNumberFormat="1" applyFont="1" applyFill="1" applyBorder="1"/>
    <xf numFmtId="4" fontId="0" fillId="3" borderId="4" xfId="0" applyNumberFormat="1" applyFont="1" applyFill="1" applyBorder="1"/>
    <xf numFmtId="4" fontId="0" fillId="6" borderId="1" xfId="0" applyNumberFormat="1" applyFont="1" applyFill="1" applyBorder="1"/>
    <xf numFmtId="4" fontId="0" fillId="6" borderId="3" xfId="0" applyNumberFormat="1" applyFont="1" applyFill="1" applyBorder="1"/>
    <xf numFmtId="4" fontId="0" fillId="6" borderId="4" xfId="0" applyNumberFormat="1" applyFont="1" applyFill="1" applyBorder="1"/>
    <xf numFmtId="0" fontId="6" fillId="0" borderId="0" xfId="1" applyFont="1" applyBorder="1"/>
    <xf numFmtId="0" fontId="6" fillId="0" borderId="0" xfId="1" applyFont="1"/>
    <xf numFmtId="0" fontId="8" fillId="9" borderId="14" xfId="1" applyFont="1" applyFill="1" applyBorder="1" applyAlignment="1">
      <alignment horizontal="center" vertical="center" wrapText="1"/>
    </xf>
    <xf numFmtId="0" fontId="8" fillId="9" borderId="16" xfId="1" applyFont="1" applyFill="1" applyBorder="1" applyAlignment="1">
      <alignment horizontal="center" vertical="center" wrapText="1"/>
    </xf>
    <xf numFmtId="0" fontId="8" fillId="9" borderId="17" xfId="1" applyFont="1" applyFill="1" applyBorder="1" applyAlignment="1">
      <alignment horizontal="center" vertical="center" wrapText="1"/>
    </xf>
    <xf numFmtId="0" fontId="8" fillId="9" borderId="18" xfId="1" applyFont="1" applyFill="1" applyBorder="1" applyAlignment="1">
      <alignment horizontal="center" vertical="center" wrapText="1"/>
    </xf>
    <xf numFmtId="0" fontId="6" fillId="9" borderId="20" xfId="1" applyFont="1" applyFill="1" applyBorder="1" applyAlignment="1">
      <alignment horizontal="center" vertical="center" wrapText="1"/>
    </xf>
    <xf numFmtId="0" fontId="9" fillId="9" borderId="20" xfId="1" applyFont="1" applyFill="1" applyBorder="1" applyAlignment="1">
      <alignment horizontal="center" vertical="center" wrapText="1"/>
    </xf>
    <xf numFmtId="0" fontId="7" fillId="9" borderId="20" xfId="1" applyFont="1" applyFill="1" applyBorder="1" applyAlignment="1">
      <alignment horizontal="center" vertical="center" wrapText="1"/>
    </xf>
    <xf numFmtId="0" fontId="7" fillId="9" borderId="21" xfId="1" applyFont="1" applyFill="1" applyBorder="1" applyAlignment="1">
      <alignment horizontal="center" vertical="center" wrapText="1"/>
    </xf>
    <xf numFmtId="0" fontId="6" fillId="9" borderId="23" xfId="1" applyFont="1" applyFill="1" applyBorder="1" applyAlignment="1">
      <alignment horizontal="center" vertical="center" wrapText="1"/>
    </xf>
    <xf numFmtId="0" fontId="10" fillId="3" borderId="25" xfId="1" applyFont="1" applyFill="1" applyBorder="1" applyAlignment="1">
      <alignment horizontal="left" vertical="center" wrapText="1"/>
    </xf>
    <xf numFmtId="3" fontId="10" fillId="3" borderId="25" xfId="1" applyNumberFormat="1" applyFont="1" applyFill="1" applyBorder="1" applyAlignment="1">
      <alignment horizontal="right" vertical="center" wrapText="1"/>
    </xf>
    <xf numFmtId="3" fontId="10" fillId="3" borderId="26" xfId="1" applyNumberFormat="1" applyFont="1" applyFill="1" applyBorder="1" applyAlignment="1">
      <alignment horizontal="right" vertical="center" wrapText="1"/>
    </xf>
    <xf numFmtId="3" fontId="10" fillId="3" borderId="27" xfId="1" applyNumberFormat="1" applyFont="1" applyFill="1" applyBorder="1" applyAlignment="1">
      <alignment horizontal="right" vertical="center" wrapText="1"/>
    </xf>
    <xf numFmtId="0" fontId="11" fillId="0" borderId="0" xfId="1" applyFont="1" applyFill="1" applyBorder="1"/>
    <xf numFmtId="3" fontId="11" fillId="0" borderId="0" xfId="1" applyNumberFormat="1" applyFont="1" applyFill="1"/>
    <xf numFmtId="0" fontId="11" fillId="0" borderId="0" xfId="1" applyFont="1" applyFill="1"/>
    <xf numFmtId="0" fontId="10" fillId="8" borderId="2" xfId="1" applyFont="1" applyFill="1" applyBorder="1" applyAlignment="1">
      <alignment horizontal="center" vertical="center" wrapText="1"/>
    </xf>
    <xf numFmtId="0" fontId="12" fillId="8" borderId="2" xfId="1" applyFont="1" applyFill="1" applyBorder="1" applyAlignment="1">
      <alignment horizontal="center" vertical="center" wrapText="1"/>
    </xf>
    <xf numFmtId="0" fontId="10" fillId="8" borderId="2" xfId="1" applyFont="1" applyFill="1" applyBorder="1" applyAlignment="1">
      <alignment horizontal="left" vertical="center" wrapText="1"/>
    </xf>
    <xf numFmtId="3" fontId="10" fillId="8" borderId="2" xfId="1" applyNumberFormat="1" applyFont="1" applyFill="1" applyBorder="1" applyAlignment="1">
      <alignment horizontal="right" vertical="center" wrapText="1"/>
    </xf>
    <xf numFmtId="3" fontId="10" fillId="8" borderId="10" xfId="1" applyNumberFormat="1" applyFont="1" applyFill="1" applyBorder="1" applyAlignment="1">
      <alignment horizontal="right" vertical="center" wrapText="1"/>
    </xf>
    <xf numFmtId="3" fontId="10" fillId="8" borderId="28" xfId="1" applyNumberFormat="1" applyFont="1" applyFill="1" applyBorder="1" applyAlignment="1">
      <alignment horizontal="right" vertical="center" wrapText="1"/>
    </xf>
    <xf numFmtId="3" fontId="10" fillId="8" borderId="12" xfId="1" applyNumberFormat="1" applyFont="1" applyFill="1" applyBorder="1" applyAlignment="1">
      <alignment horizontal="right" vertical="center" wrapText="1"/>
    </xf>
    <xf numFmtId="0" fontId="11" fillId="0" borderId="0" xfId="1" applyFont="1" applyBorder="1"/>
    <xf numFmtId="0" fontId="11" fillId="0" borderId="0" xfId="1" applyFont="1"/>
    <xf numFmtId="0" fontId="10" fillId="2" borderId="1" xfId="1" applyFont="1" applyFill="1" applyBorder="1" applyAlignment="1">
      <alignment horizontal="center" vertical="center" wrapText="1"/>
    </xf>
    <xf numFmtId="0" fontId="13" fillId="2" borderId="1" xfId="1" applyFont="1" applyFill="1" applyBorder="1" applyAlignment="1">
      <alignment horizontal="center" vertical="center" wrapText="1"/>
    </xf>
    <xf numFmtId="0" fontId="10" fillId="2" borderId="1" xfId="1" applyFont="1" applyFill="1" applyBorder="1" applyAlignment="1">
      <alignment horizontal="left" vertical="center" wrapText="1"/>
    </xf>
    <xf numFmtId="3" fontId="10" fillId="2" borderId="1" xfId="1" applyNumberFormat="1" applyFont="1" applyFill="1" applyBorder="1" applyAlignment="1">
      <alignment horizontal="right" vertical="center" wrapText="1"/>
    </xf>
    <xf numFmtId="3" fontId="10" fillId="2" borderId="3" xfId="1" applyNumberFormat="1" applyFont="1" applyFill="1" applyBorder="1" applyAlignment="1">
      <alignment horizontal="right" vertical="center" wrapText="1"/>
    </xf>
    <xf numFmtId="3" fontId="10" fillId="2" borderId="29" xfId="1" applyNumberFormat="1" applyFont="1" applyFill="1" applyBorder="1" applyAlignment="1">
      <alignment horizontal="right" vertical="center" wrapText="1"/>
    </xf>
    <xf numFmtId="3" fontId="10" fillId="2" borderId="4" xfId="1" applyNumberFormat="1" applyFont="1" applyFill="1" applyBorder="1" applyAlignment="1">
      <alignment horizontal="right" vertical="center" wrapText="1"/>
    </xf>
    <xf numFmtId="0" fontId="11" fillId="0" borderId="1" xfId="1" applyFont="1" applyBorder="1" applyAlignment="1">
      <alignment horizontal="center" vertical="center" wrapText="1"/>
    </xf>
    <xf numFmtId="0" fontId="11" fillId="0" borderId="1" xfId="1" applyFont="1" applyBorder="1" applyAlignment="1">
      <alignment horizontal="left" vertical="center" wrapText="1"/>
    </xf>
    <xf numFmtId="3" fontId="11" fillId="0" borderId="1" xfId="1" applyNumberFormat="1" applyFont="1" applyBorder="1" applyAlignment="1">
      <alignment horizontal="right" vertical="center" wrapText="1"/>
    </xf>
    <xf numFmtId="3" fontId="11" fillId="0" borderId="3" xfId="1" applyNumberFormat="1" applyFont="1" applyBorder="1" applyAlignment="1">
      <alignment horizontal="right" vertical="center" wrapText="1"/>
    </xf>
    <xf numFmtId="3" fontId="11" fillId="0" borderId="29" xfId="1" applyNumberFormat="1" applyFont="1" applyBorder="1" applyAlignment="1">
      <alignment horizontal="right" vertical="center" wrapText="1"/>
    </xf>
    <xf numFmtId="3" fontId="11" fillId="0" borderId="4" xfId="1" applyNumberFormat="1" applyFont="1" applyBorder="1" applyAlignment="1">
      <alignment horizontal="right" vertical="center" wrapText="1"/>
    </xf>
    <xf numFmtId="0" fontId="14" fillId="0" borderId="1" xfId="1" applyFont="1" applyBorder="1" applyAlignment="1">
      <alignment horizontal="center" vertical="center" wrapText="1"/>
    </xf>
    <xf numFmtId="0" fontId="14" fillId="0" borderId="1" xfId="1" applyFont="1" applyBorder="1" applyAlignment="1">
      <alignment horizontal="left" vertical="center" wrapText="1"/>
    </xf>
    <xf numFmtId="3" fontId="14" fillId="0" borderId="1" xfId="1" applyNumberFormat="1" applyFont="1" applyBorder="1" applyAlignment="1">
      <alignment horizontal="right" vertical="center" wrapText="1"/>
    </xf>
    <xf numFmtId="3" fontId="14" fillId="0" borderId="3" xfId="1" applyNumberFormat="1" applyFont="1" applyBorder="1" applyAlignment="1">
      <alignment horizontal="right" vertical="center" wrapText="1"/>
    </xf>
    <xf numFmtId="3" fontId="14" fillId="0" borderId="4" xfId="1" applyNumberFormat="1" applyFont="1" applyBorder="1" applyAlignment="1">
      <alignment horizontal="right" vertical="center" wrapText="1"/>
    </xf>
    <xf numFmtId="3" fontId="11" fillId="0" borderId="0" xfId="1" applyNumberFormat="1" applyFont="1"/>
    <xf numFmtId="9" fontId="11" fillId="0" borderId="0" xfId="1" applyNumberFormat="1" applyFont="1"/>
    <xf numFmtId="0" fontId="10" fillId="8" borderId="1" xfId="1" applyFont="1" applyFill="1" applyBorder="1" applyAlignment="1">
      <alignment horizontal="center" vertical="center" wrapText="1"/>
    </xf>
    <xf numFmtId="0" fontId="12" fillId="8" borderId="1" xfId="1" applyFont="1" applyFill="1" applyBorder="1" applyAlignment="1">
      <alignment horizontal="center" vertical="center" wrapText="1"/>
    </xf>
    <xf numFmtId="0" fontId="10" fillId="8" borderId="1" xfId="1" applyFont="1" applyFill="1" applyBorder="1" applyAlignment="1">
      <alignment horizontal="left" vertical="center" wrapText="1"/>
    </xf>
    <xf numFmtId="3" fontId="10" fillId="8" borderId="1" xfId="1" applyNumberFormat="1" applyFont="1" applyFill="1" applyBorder="1" applyAlignment="1">
      <alignment horizontal="right" vertical="center" wrapText="1"/>
    </xf>
    <xf numFmtId="3" fontId="10" fillId="8" borderId="3" xfId="1" applyNumberFormat="1" applyFont="1" applyFill="1" applyBorder="1" applyAlignment="1">
      <alignment horizontal="right" vertical="center" wrapText="1"/>
    </xf>
    <xf numFmtId="3" fontId="10" fillId="8" borderId="29" xfId="1" applyNumberFormat="1" applyFont="1" applyFill="1" applyBorder="1" applyAlignment="1">
      <alignment horizontal="right" vertical="center" wrapText="1"/>
    </xf>
    <xf numFmtId="3" fontId="10" fillId="8" borderId="4" xfId="1" applyNumberFormat="1" applyFont="1" applyFill="1" applyBorder="1" applyAlignment="1">
      <alignment horizontal="right" vertical="center" wrapText="1"/>
    </xf>
    <xf numFmtId="3" fontId="11" fillId="0" borderId="0" xfId="1" applyNumberFormat="1" applyFont="1" applyBorder="1"/>
    <xf numFmtId="0" fontId="11" fillId="0" borderId="1" xfId="1" applyFont="1" applyFill="1" applyBorder="1" applyAlignment="1">
      <alignment horizontal="center" vertical="center" wrapText="1"/>
    </xf>
    <xf numFmtId="0" fontId="11" fillId="0" borderId="1" xfId="1" applyFont="1" applyFill="1" applyBorder="1" applyAlignment="1">
      <alignment horizontal="left" vertical="center" wrapText="1"/>
    </xf>
    <xf numFmtId="3" fontId="11" fillId="0" borderId="1" xfId="1" applyNumberFormat="1" applyFont="1" applyFill="1" applyBorder="1" applyAlignment="1">
      <alignment horizontal="right" vertical="center" wrapText="1"/>
    </xf>
    <xf numFmtId="3" fontId="11" fillId="0" borderId="3" xfId="1" applyNumberFormat="1" applyFont="1" applyFill="1" applyBorder="1" applyAlignment="1">
      <alignment horizontal="right" vertical="center" wrapText="1"/>
    </xf>
    <xf numFmtId="3" fontId="11" fillId="0" borderId="29" xfId="1" applyNumberFormat="1" applyFont="1" applyFill="1" applyBorder="1" applyAlignment="1">
      <alignment horizontal="right" vertical="center" wrapText="1"/>
    </xf>
    <xf numFmtId="3" fontId="11" fillId="0" borderId="4" xfId="1" applyNumberFormat="1" applyFont="1" applyFill="1" applyBorder="1" applyAlignment="1">
      <alignment horizontal="right" vertical="center" wrapText="1"/>
    </xf>
    <xf numFmtId="3" fontId="14" fillId="0" borderId="1" xfId="1" applyNumberFormat="1" applyFont="1" applyFill="1" applyBorder="1" applyAlignment="1">
      <alignment horizontal="right" vertical="center" wrapText="1"/>
    </xf>
    <xf numFmtId="3" fontId="14" fillId="0" borderId="3" xfId="1" applyNumberFormat="1" applyFont="1" applyFill="1" applyBorder="1" applyAlignment="1">
      <alignment horizontal="right" vertical="center" wrapText="1"/>
    </xf>
    <xf numFmtId="3" fontId="14" fillId="0" borderId="4" xfId="1" applyNumberFormat="1" applyFont="1" applyFill="1" applyBorder="1" applyAlignment="1">
      <alignment horizontal="right" vertical="center" wrapText="1"/>
    </xf>
    <xf numFmtId="49" fontId="14" fillId="0" borderId="1" xfId="1" applyNumberFormat="1" applyFont="1" applyBorder="1" applyAlignment="1">
      <alignment horizontal="center" vertical="center" wrapText="1"/>
    </xf>
    <xf numFmtId="0" fontId="14" fillId="0" borderId="1" xfId="1" applyFont="1" applyFill="1" applyBorder="1" applyAlignment="1">
      <alignment horizontal="left" vertical="center" wrapText="1"/>
    </xf>
    <xf numFmtId="0" fontId="16" fillId="11" borderId="34" xfId="1" applyFont="1" applyFill="1" applyBorder="1" applyAlignment="1">
      <alignment horizontal="center" vertical="center" wrapText="1"/>
    </xf>
    <xf numFmtId="0" fontId="17" fillId="10" borderId="35" xfId="1" applyFont="1" applyFill="1" applyBorder="1" applyAlignment="1">
      <alignment horizontal="center" vertical="center" wrapText="1"/>
    </xf>
    <xf numFmtId="0" fontId="17" fillId="10" borderId="36" xfId="1" applyFont="1" applyFill="1" applyBorder="1" applyAlignment="1">
      <alignment horizontal="left" vertical="center" wrapText="1"/>
    </xf>
    <xf numFmtId="0" fontId="18" fillId="11" borderId="34" xfId="1" applyFont="1" applyFill="1" applyBorder="1" applyAlignment="1">
      <alignment horizontal="center" vertical="center" wrapText="1"/>
    </xf>
    <xf numFmtId="0" fontId="19" fillId="0" borderId="35" xfId="1" applyFont="1" applyBorder="1" applyAlignment="1">
      <alignment horizontal="left" vertical="center" wrapText="1"/>
    </xf>
    <xf numFmtId="0" fontId="19" fillId="0" borderId="37" xfId="1" applyFont="1" applyBorder="1" applyAlignment="1">
      <alignment horizontal="left" vertical="center" wrapText="1"/>
    </xf>
    <xf numFmtId="3" fontId="19" fillId="0" borderId="0" xfId="1" applyNumberFormat="1" applyFont="1" applyBorder="1" applyAlignment="1">
      <alignment horizontal="right" vertical="center" wrapText="1"/>
    </xf>
    <xf numFmtId="0" fontId="20" fillId="0" borderId="0" xfId="1" applyFont="1"/>
    <xf numFmtId="0" fontId="11" fillId="8" borderId="1" xfId="1" applyFont="1" applyFill="1" applyBorder="1" applyAlignment="1">
      <alignment horizontal="center" vertical="center" wrapText="1"/>
    </xf>
    <xf numFmtId="3" fontId="11" fillId="8" borderId="1" xfId="1" applyNumberFormat="1" applyFont="1" applyFill="1" applyBorder="1" applyAlignment="1">
      <alignment horizontal="right" vertical="center" wrapText="1"/>
    </xf>
    <xf numFmtId="3" fontId="11" fillId="8" borderId="3" xfId="1" applyNumberFormat="1" applyFont="1" applyFill="1" applyBorder="1" applyAlignment="1">
      <alignment horizontal="right" vertical="center" wrapText="1"/>
    </xf>
    <xf numFmtId="3" fontId="11" fillId="8" borderId="29" xfId="1" applyNumberFormat="1" applyFont="1" applyFill="1" applyBorder="1" applyAlignment="1">
      <alignment horizontal="right" vertical="center" wrapText="1"/>
    </xf>
    <xf numFmtId="3" fontId="11" fillId="8" borderId="4" xfId="1" applyNumberFormat="1" applyFont="1" applyFill="1" applyBorder="1" applyAlignment="1">
      <alignment horizontal="right" vertical="center" wrapText="1"/>
    </xf>
    <xf numFmtId="0" fontId="11" fillId="2" borderId="1" xfId="1" applyFont="1" applyFill="1" applyBorder="1" applyAlignment="1">
      <alignment horizontal="center" vertical="center" wrapText="1"/>
    </xf>
    <xf numFmtId="3" fontId="11" fillId="2" borderId="1" xfId="1" applyNumberFormat="1" applyFont="1" applyFill="1" applyBorder="1" applyAlignment="1">
      <alignment horizontal="right" vertical="center" wrapText="1"/>
    </xf>
    <xf numFmtId="3" fontId="11" fillId="2" borderId="3" xfId="1" applyNumberFormat="1" applyFont="1" applyFill="1" applyBorder="1" applyAlignment="1">
      <alignment horizontal="right" vertical="center" wrapText="1"/>
    </xf>
    <xf numFmtId="3" fontId="11" fillId="2" borderId="29" xfId="1" applyNumberFormat="1" applyFont="1" applyFill="1" applyBorder="1" applyAlignment="1">
      <alignment horizontal="right" vertical="center" wrapText="1"/>
    </xf>
    <xf numFmtId="3" fontId="11" fillId="2" borderId="4" xfId="1" applyNumberFormat="1" applyFont="1" applyFill="1" applyBorder="1" applyAlignment="1">
      <alignment horizontal="right" vertical="center" wrapText="1"/>
    </xf>
    <xf numFmtId="0" fontId="19" fillId="0" borderId="0" xfId="1" applyFont="1"/>
    <xf numFmtId="3" fontId="4" fillId="12" borderId="25" xfId="1" applyNumberFormat="1" applyFont="1" applyFill="1" applyBorder="1" applyAlignment="1">
      <alignment vertical="center"/>
    </xf>
    <xf numFmtId="3" fontId="4" fillId="12" borderId="26" xfId="1" applyNumberFormat="1" applyFont="1" applyFill="1" applyBorder="1" applyAlignment="1">
      <alignment vertical="center"/>
    </xf>
    <xf numFmtId="3" fontId="4" fillId="12" borderId="27" xfId="1" applyNumberFormat="1" applyFont="1" applyFill="1" applyBorder="1" applyAlignment="1">
      <alignment vertical="center"/>
    </xf>
    <xf numFmtId="0" fontId="11" fillId="0" borderId="0" xfId="1" applyFont="1" applyAlignment="1">
      <alignment vertical="center"/>
    </xf>
    <xf numFmtId="3" fontId="6" fillId="0" borderId="0" xfId="1" applyNumberFormat="1" applyFont="1"/>
    <xf numFmtId="4" fontId="1" fillId="0" borderId="3" xfId="0" applyNumberFormat="1" applyFont="1" applyFill="1" applyBorder="1"/>
    <xf numFmtId="4" fontId="1" fillId="3" borderId="3" xfId="0" applyNumberFormat="1" applyFont="1" applyFill="1" applyBorder="1"/>
    <xf numFmtId="4" fontId="1" fillId="6" borderId="3" xfId="0" applyNumberFormat="1" applyFont="1" applyFill="1" applyBorder="1"/>
    <xf numFmtId="4" fontId="0" fillId="5" borderId="4" xfId="0" applyNumberFormat="1" applyFont="1" applyFill="1" applyBorder="1"/>
    <xf numFmtId="4" fontId="1" fillId="0" borderId="4" xfId="0" applyNumberFormat="1" applyFont="1" applyFill="1" applyBorder="1"/>
    <xf numFmtId="4" fontId="1" fillId="3" borderId="4" xfId="0" applyNumberFormat="1" applyFont="1" applyFill="1" applyBorder="1"/>
    <xf numFmtId="4" fontId="1" fillId="6" borderId="4" xfId="0" applyNumberFormat="1" applyFont="1" applyFill="1" applyBorder="1"/>
    <xf numFmtId="0" fontId="0" fillId="0" borderId="16" xfId="0" applyFill="1" applyBorder="1" applyAlignment="1">
      <alignment horizontal="center"/>
    </xf>
    <xf numFmtId="4" fontId="1" fillId="4" borderId="29" xfId="0" applyNumberFormat="1" applyFont="1" applyFill="1" applyBorder="1"/>
    <xf numFmtId="4" fontId="1" fillId="5" borderId="29" xfId="0" applyNumberFormat="1" applyFont="1" applyFill="1" applyBorder="1"/>
    <xf numFmtId="4" fontId="0" fillId="0" borderId="29" xfId="0" applyNumberFormat="1" applyFont="1" applyFill="1" applyBorder="1"/>
    <xf numFmtId="4" fontId="0" fillId="3" borderId="29" xfId="0" applyNumberFormat="1" applyFont="1" applyFill="1" applyBorder="1"/>
    <xf numFmtId="4" fontId="0" fillId="6" borderId="29" xfId="0" applyNumberFormat="1" applyFont="1" applyFill="1" applyBorder="1"/>
    <xf numFmtId="4" fontId="0" fillId="4" borderId="29" xfId="0" applyNumberFormat="1" applyFont="1" applyFill="1" applyBorder="1"/>
    <xf numFmtId="4" fontId="0" fillId="5" borderId="29" xfId="0" applyNumberFormat="1" applyFont="1" applyFill="1" applyBorder="1"/>
    <xf numFmtId="4" fontId="0" fillId="0" borderId="38" xfId="0" applyNumberFormat="1" applyFont="1" applyFill="1" applyBorder="1"/>
    <xf numFmtId="4" fontId="1" fillId="0" borderId="29" xfId="0" applyNumberFormat="1" applyFont="1" applyFill="1" applyBorder="1"/>
    <xf numFmtId="4" fontId="1" fillId="3" borderId="29" xfId="0" applyNumberFormat="1" applyFont="1" applyFill="1" applyBorder="1"/>
    <xf numFmtId="4" fontId="1" fillId="6" borderId="22" xfId="0" applyNumberFormat="1" applyFont="1" applyFill="1" applyBorder="1"/>
    <xf numFmtId="0" fontId="16" fillId="11" borderId="39" xfId="1" applyFont="1" applyFill="1" applyBorder="1" applyAlignment="1">
      <alignment horizontal="center" vertical="center" wrapText="1"/>
    </xf>
    <xf numFmtId="0" fontId="18" fillId="11" borderId="39" xfId="1" applyFont="1" applyFill="1" applyBorder="1" applyAlignment="1">
      <alignment horizontal="center" vertical="center" wrapText="1"/>
    </xf>
    <xf numFmtId="0" fontId="7" fillId="9" borderId="40" xfId="1" applyFont="1" applyFill="1" applyBorder="1" applyAlignment="1">
      <alignment horizontal="center" vertical="center" wrapText="1"/>
    </xf>
    <xf numFmtId="3" fontId="10" fillId="3" borderId="41" xfId="1" applyNumberFormat="1" applyFont="1" applyFill="1" applyBorder="1" applyAlignment="1">
      <alignment horizontal="right" vertical="center" wrapText="1"/>
    </xf>
    <xf numFmtId="0" fontId="16" fillId="11" borderId="42" xfId="1" applyFont="1" applyFill="1" applyBorder="1" applyAlignment="1">
      <alignment horizontal="center" vertical="center" wrapText="1"/>
    </xf>
    <xf numFmtId="0" fontId="18" fillId="11" borderId="42" xfId="1" applyFont="1" applyFill="1" applyBorder="1" applyAlignment="1">
      <alignment horizontal="center" vertical="center" wrapText="1"/>
    </xf>
    <xf numFmtId="0" fontId="7" fillId="9" borderId="43" xfId="1" applyFont="1" applyFill="1" applyBorder="1" applyAlignment="1">
      <alignment horizontal="center" vertical="center" wrapText="1"/>
    </xf>
    <xf numFmtId="3" fontId="10" fillId="3" borderId="44" xfId="1" applyNumberFormat="1" applyFont="1" applyFill="1" applyBorder="1" applyAlignment="1">
      <alignment horizontal="right" vertical="center" wrapText="1"/>
    </xf>
    <xf numFmtId="0" fontId="10" fillId="11" borderId="45" xfId="1" applyFont="1" applyFill="1" applyBorder="1" applyAlignment="1">
      <alignment horizontal="center" vertical="center" wrapText="1"/>
    </xf>
    <xf numFmtId="0" fontId="11" fillId="11" borderId="45" xfId="1" applyFont="1" applyFill="1" applyBorder="1" applyAlignment="1">
      <alignment horizontal="center" vertical="center" wrapText="1"/>
    </xf>
    <xf numFmtId="3" fontId="10" fillId="0" borderId="30" xfId="1" applyNumberFormat="1" applyFont="1" applyBorder="1" applyAlignment="1">
      <alignment horizontal="right" vertical="center" wrapText="1"/>
    </xf>
    <xf numFmtId="3" fontId="11" fillId="0" borderId="7" xfId="1" applyNumberFormat="1" applyFont="1" applyBorder="1" applyAlignment="1">
      <alignment horizontal="right" vertical="center" wrapText="1"/>
    </xf>
    <xf numFmtId="3" fontId="14" fillId="0" borderId="7" xfId="1" applyNumberFormat="1" applyFont="1" applyBorder="1" applyAlignment="1">
      <alignment horizontal="right" vertical="center" wrapText="1"/>
    </xf>
    <xf numFmtId="3" fontId="4" fillId="12" borderId="41" xfId="1" applyNumberFormat="1" applyFont="1" applyFill="1" applyBorder="1" applyAlignment="1">
      <alignment vertical="center"/>
    </xf>
    <xf numFmtId="3" fontId="14" fillId="0" borderId="29" xfId="1" applyNumberFormat="1" applyFont="1" applyBorder="1" applyAlignment="1">
      <alignment horizontal="right" vertical="center" wrapText="1"/>
    </xf>
    <xf numFmtId="3" fontId="4" fillId="12" borderId="46" xfId="1" applyNumberFormat="1" applyFont="1" applyFill="1" applyBorder="1" applyAlignment="1">
      <alignment vertical="center"/>
    </xf>
    <xf numFmtId="3" fontId="14" fillId="0" borderId="2" xfId="1" applyNumberFormat="1" applyFont="1" applyBorder="1" applyAlignment="1">
      <alignment horizontal="right" vertical="center" wrapText="1"/>
    </xf>
    <xf numFmtId="0" fontId="0" fillId="3" borderId="1" xfId="0" applyFill="1" applyBorder="1" applyAlignment="1">
      <alignment horizontal="left" vertical="center"/>
    </xf>
    <xf numFmtId="0" fontId="0" fillId="0" borderId="1" xfId="0" applyFill="1" applyBorder="1" applyAlignment="1">
      <alignment horizontal="left" vertical="center"/>
    </xf>
    <xf numFmtId="0" fontId="0" fillId="3" borderId="4" xfId="0" applyFill="1" applyBorder="1" applyAlignment="1">
      <alignment horizontal="left" vertical="center"/>
    </xf>
    <xf numFmtId="49" fontId="0" fillId="0" borderId="1" xfId="0" applyNumberFormat="1" applyFill="1" applyBorder="1" applyAlignment="1">
      <alignment horizontal="center" vertical="center"/>
    </xf>
    <xf numFmtId="4" fontId="11" fillId="0" borderId="0" xfId="1" applyNumberFormat="1" applyFont="1" applyFill="1"/>
    <xf numFmtId="4" fontId="11" fillId="0" borderId="0" xfId="1" applyNumberFormat="1" applyFont="1" applyAlignment="1">
      <alignment vertical="center"/>
    </xf>
    <xf numFmtId="0" fontId="1" fillId="4" borderId="3" xfId="0" applyFont="1" applyFill="1" applyBorder="1" applyAlignment="1">
      <alignment horizontal="left" vertical="center"/>
    </xf>
    <xf numFmtId="0" fontId="1" fillId="4" borderId="4" xfId="0" applyFont="1" applyFill="1" applyBorder="1" applyAlignment="1">
      <alignment horizontal="left" vertical="center"/>
    </xf>
    <xf numFmtId="0" fontId="1" fillId="5" borderId="3" xfId="0" applyFont="1" applyFill="1" applyBorder="1" applyAlignment="1">
      <alignment horizontal="left" vertical="center"/>
    </xf>
    <xf numFmtId="0" fontId="1" fillId="5" borderId="4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1" fillId="5" borderId="10" xfId="0" applyFont="1" applyFill="1" applyBorder="1" applyAlignment="1">
      <alignment horizontal="left" vertical="center"/>
    </xf>
    <xf numFmtId="0" fontId="1" fillId="5" borderId="12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/>
    </xf>
    <xf numFmtId="0" fontId="8" fillId="9" borderId="14" xfId="1" applyFont="1" applyFill="1" applyBorder="1" applyAlignment="1">
      <alignment horizontal="center" vertical="center" wrapText="1"/>
    </xf>
    <xf numFmtId="0" fontId="8" fillId="9" borderId="15" xfId="1" applyFont="1" applyFill="1" applyBorder="1" applyAlignment="1">
      <alignment horizontal="center" vertical="center" wrapText="1"/>
    </xf>
    <xf numFmtId="0" fontId="10" fillId="3" borderId="24" xfId="1" applyFont="1" applyFill="1" applyBorder="1" applyAlignment="1">
      <alignment horizontal="left" vertical="center" wrapText="1"/>
    </xf>
    <xf numFmtId="0" fontId="10" fillId="3" borderId="25" xfId="1" applyFont="1" applyFill="1" applyBorder="1" applyAlignment="1">
      <alignment horizontal="left" vertical="center" wrapText="1"/>
    </xf>
    <xf numFmtId="0" fontId="4" fillId="12" borderId="24" xfId="1" applyFont="1" applyFill="1" applyBorder="1" applyAlignment="1">
      <alignment horizontal="left" vertical="center"/>
    </xf>
    <xf numFmtId="0" fontId="4" fillId="12" borderId="25" xfId="1" applyFont="1" applyFill="1" applyBorder="1" applyAlignment="1">
      <alignment horizontal="left" vertical="center"/>
    </xf>
    <xf numFmtId="0" fontId="7" fillId="9" borderId="13" xfId="1" applyFont="1" applyFill="1" applyBorder="1" applyAlignment="1">
      <alignment horizontal="center" vertical="center" textRotation="90" wrapText="1"/>
    </xf>
    <xf numFmtId="0" fontId="7" fillId="9" borderId="19" xfId="1" applyFont="1" applyFill="1" applyBorder="1" applyAlignment="1">
      <alignment horizontal="center" vertical="center" textRotation="90" wrapText="1"/>
    </xf>
    <xf numFmtId="0" fontId="7" fillId="9" borderId="14" xfId="1" applyFont="1" applyFill="1" applyBorder="1" applyAlignment="1">
      <alignment horizontal="center" vertical="center" textRotation="90" wrapText="1"/>
    </xf>
    <xf numFmtId="0" fontId="7" fillId="9" borderId="20" xfId="1" applyFont="1" applyFill="1" applyBorder="1" applyAlignment="1">
      <alignment horizontal="center" vertical="center" textRotation="90" wrapText="1"/>
    </xf>
    <xf numFmtId="0" fontId="7" fillId="9" borderId="14" xfId="1" applyFont="1" applyFill="1" applyBorder="1" applyAlignment="1">
      <alignment horizontal="center" vertical="center" wrapText="1"/>
    </xf>
    <xf numFmtId="0" fontId="7" fillId="9" borderId="20" xfId="1" applyFont="1" applyFill="1" applyBorder="1" applyAlignment="1">
      <alignment horizontal="center" vertical="center" wrapText="1"/>
    </xf>
    <xf numFmtId="0" fontId="15" fillId="10" borderId="31" xfId="1" applyFont="1" applyFill="1" applyBorder="1" applyAlignment="1">
      <alignment horizontal="left" vertical="center" wrapText="1"/>
    </xf>
    <xf numFmtId="0" fontId="15" fillId="10" borderId="32" xfId="1" applyFont="1" applyFill="1" applyBorder="1" applyAlignment="1">
      <alignment horizontal="left" vertical="center" wrapText="1"/>
    </xf>
    <xf numFmtId="0" fontId="15" fillId="10" borderId="33" xfId="1" applyFont="1" applyFill="1" applyBorder="1" applyAlignment="1">
      <alignment horizontal="left" vertical="center" wrapText="1"/>
    </xf>
    <xf numFmtId="0" fontId="16" fillId="11" borderId="34" xfId="1" applyFont="1" applyFill="1" applyBorder="1" applyAlignment="1">
      <alignment horizontal="center" vertical="center" wrapText="1"/>
    </xf>
  </cellXfs>
  <cellStyles count="2">
    <cellStyle name="normálne" xfId="0" builtinId="0"/>
    <cellStyle name="normálne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31"/>
  <sheetViews>
    <sheetView zoomScaleNormal="100" workbookViewId="0">
      <pane ySplit="2" topLeftCell="A111" activePane="bottomLeft" state="frozen"/>
      <selection pane="bottomLeft" activeCell="L123" sqref="L123"/>
    </sheetView>
  </sheetViews>
  <sheetFormatPr defaultRowHeight="15"/>
  <cols>
    <col min="1" max="1" width="4.7109375" style="2" customWidth="1"/>
    <col min="2" max="2" width="7.7109375" style="3" customWidth="1"/>
    <col min="3" max="3" width="5.5703125" style="3" customWidth="1"/>
    <col min="4" max="4" width="7.28515625" style="2" customWidth="1"/>
    <col min="5" max="5" width="48.85546875" style="4" bestFit="1" customWidth="1"/>
    <col min="6" max="6" width="11.5703125" style="1" bestFit="1" customWidth="1"/>
    <col min="7" max="9" width="10.85546875" style="1" bestFit="1" customWidth="1"/>
    <col min="10" max="10" width="11.5703125" style="1" bestFit="1" customWidth="1"/>
    <col min="11" max="12" width="10.85546875" style="1" bestFit="1" customWidth="1"/>
    <col min="13" max="16384" width="9.140625" style="1"/>
  </cols>
  <sheetData>
    <row r="1" spans="1:12" s="6" customFormat="1" ht="23.25" thickBot="1">
      <c r="A1" s="229" t="s">
        <v>1</v>
      </c>
      <c r="B1" s="230" t="s">
        <v>2</v>
      </c>
      <c r="C1" s="231" t="s">
        <v>97</v>
      </c>
      <c r="D1" s="229" t="s">
        <v>5</v>
      </c>
      <c r="E1" s="232" t="s">
        <v>66</v>
      </c>
      <c r="F1" s="223" t="s">
        <v>89</v>
      </c>
      <c r="G1" s="224"/>
      <c r="H1" s="7" t="s">
        <v>90</v>
      </c>
      <c r="I1" s="8" t="s">
        <v>91</v>
      </c>
      <c r="J1" s="225" t="s">
        <v>92</v>
      </c>
      <c r="K1" s="226"/>
      <c r="L1" s="224"/>
    </row>
    <row r="2" spans="1:12" ht="15.75" thickTop="1">
      <c r="A2" s="229"/>
      <c r="B2" s="230"/>
      <c r="C2" s="230"/>
      <c r="D2" s="229"/>
      <c r="E2" s="232"/>
      <c r="F2" s="5">
        <v>2012</v>
      </c>
      <c r="G2" s="5">
        <v>2013</v>
      </c>
      <c r="H2" s="5">
        <v>2014</v>
      </c>
      <c r="I2" s="16">
        <v>2014</v>
      </c>
      <c r="J2" s="184">
        <v>2015</v>
      </c>
      <c r="K2" s="19">
        <v>2016</v>
      </c>
      <c r="L2" s="5">
        <v>2017</v>
      </c>
    </row>
    <row r="3" spans="1:12">
      <c r="A3" s="11">
        <v>1</v>
      </c>
      <c r="B3" s="12"/>
      <c r="C3" s="12"/>
      <c r="D3" s="219" t="s">
        <v>0</v>
      </c>
      <c r="E3" s="220"/>
      <c r="F3" s="13">
        <f>SUM(F4,F8,F11,F15,F18,F20)</f>
        <v>182997.37</v>
      </c>
      <c r="G3" s="13">
        <f t="shared" ref="G3:L3" si="0">SUM(G4,G8,G11,G15,G18,G20)</f>
        <v>55118.119999999995</v>
      </c>
      <c r="H3" s="13">
        <f t="shared" si="0"/>
        <v>40278.089999999997</v>
      </c>
      <c r="I3" s="17">
        <f t="shared" si="0"/>
        <v>58309.7</v>
      </c>
      <c r="J3" s="185">
        <f t="shared" si="0"/>
        <v>53634.9</v>
      </c>
      <c r="K3" s="20">
        <f t="shared" si="0"/>
        <v>41128.6</v>
      </c>
      <c r="L3" s="13">
        <f t="shared" si="0"/>
        <v>40683.300000000003</v>
      </c>
    </row>
    <row r="4" spans="1:12">
      <c r="A4" s="9"/>
      <c r="B4" s="14" t="s">
        <v>3</v>
      </c>
      <c r="C4" s="14"/>
      <c r="D4" s="221" t="s">
        <v>4</v>
      </c>
      <c r="E4" s="222"/>
      <c r="F4" s="15">
        <f>SUM(F5:F7)</f>
        <v>21053.62</v>
      </c>
      <c r="G4" s="15">
        <f t="shared" ref="G4:L4" si="1">SUM(G5:G7)</f>
        <v>21535.01</v>
      </c>
      <c r="H4" s="15">
        <f t="shared" si="1"/>
        <v>22123.84</v>
      </c>
      <c r="I4" s="18">
        <f t="shared" si="1"/>
        <v>22123.84</v>
      </c>
      <c r="J4" s="186">
        <f t="shared" si="1"/>
        <v>38605</v>
      </c>
      <c r="K4" s="21">
        <f t="shared" si="1"/>
        <v>29600</v>
      </c>
      <c r="L4" s="15">
        <f t="shared" si="1"/>
        <v>30430</v>
      </c>
    </row>
    <row r="5" spans="1:12" s="36" customFormat="1">
      <c r="A5" s="29"/>
      <c r="B5" s="30"/>
      <c r="C5" s="30"/>
      <c r="D5" s="31">
        <v>610</v>
      </c>
      <c r="E5" s="32" t="s">
        <v>6</v>
      </c>
      <c r="F5" s="33">
        <v>15601</v>
      </c>
      <c r="G5" s="33">
        <v>15953.9</v>
      </c>
      <c r="H5" s="33">
        <v>16320</v>
      </c>
      <c r="I5" s="34">
        <v>16320</v>
      </c>
      <c r="J5" s="187">
        <v>28455</v>
      </c>
      <c r="K5" s="35">
        <v>21860</v>
      </c>
      <c r="L5" s="33">
        <v>22510</v>
      </c>
    </row>
    <row r="6" spans="1:12" s="36" customFormat="1">
      <c r="A6" s="29"/>
      <c r="B6" s="30"/>
      <c r="C6" s="30"/>
      <c r="D6" s="31">
        <v>620</v>
      </c>
      <c r="E6" s="32" t="s">
        <v>7</v>
      </c>
      <c r="F6" s="33">
        <v>5452.62</v>
      </c>
      <c r="G6" s="33">
        <v>5575.88</v>
      </c>
      <c r="H6" s="33">
        <v>5703.84</v>
      </c>
      <c r="I6" s="34">
        <v>5703.84</v>
      </c>
      <c r="J6" s="187">
        <v>9950</v>
      </c>
      <c r="K6" s="35">
        <v>7640</v>
      </c>
      <c r="L6" s="33">
        <v>7870</v>
      </c>
    </row>
    <row r="7" spans="1:12" s="36" customFormat="1">
      <c r="A7" s="29"/>
      <c r="B7" s="30"/>
      <c r="C7" s="30"/>
      <c r="D7" s="31">
        <v>630</v>
      </c>
      <c r="E7" s="60" t="s">
        <v>10</v>
      </c>
      <c r="F7" s="33">
        <v>0</v>
      </c>
      <c r="G7" s="33">
        <v>5.23</v>
      </c>
      <c r="H7" s="33">
        <v>100</v>
      </c>
      <c r="I7" s="34">
        <v>100</v>
      </c>
      <c r="J7" s="187">
        <v>200</v>
      </c>
      <c r="K7" s="35">
        <v>100</v>
      </c>
      <c r="L7" s="33">
        <v>50</v>
      </c>
    </row>
    <row r="8" spans="1:12">
      <c r="A8" s="9"/>
      <c r="B8" s="14" t="s">
        <v>8</v>
      </c>
      <c r="C8" s="14"/>
      <c r="D8" s="221" t="s">
        <v>9</v>
      </c>
      <c r="E8" s="222"/>
      <c r="F8" s="15">
        <f>SUM(F9:F10)</f>
        <v>8685.81</v>
      </c>
      <c r="G8" s="15">
        <f t="shared" ref="G8:L8" si="2">SUM(G9:G10)</f>
        <v>4832.01</v>
      </c>
      <c r="H8" s="15">
        <f t="shared" si="2"/>
        <v>4000</v>
      </c>
      <c r="I8" s="18">
        <f t="shared" si="2"/>
        <v>1788.65</v>
      </c>
      <c r="J8" s="186">
        <f t="shared" si="2"/>
        <v>2000</v>
      </c>
      <c r="K8" s="21">
        <f t="shared" si="2"/>
        <v>2000</v>
      </c>
      <c r="L8" s="15">
        <f t="shared" si="2"/>
        <v>2500</v>
      </c>
    </row>
    <row r="9" spans="1:12" s="36" customFormat="1">
      <c r="A9" s="29"/>
      <c r="B9" s="30"/>
      <c r="C9" s="30"/>
      <c r="D9" s="31">
        <v>630</v>
      </c>
      <c r="E9" s="32" t="s">
        <v>10</v>
      </c>
      <c r="F9" s="33">
        <v>8685.81</v>
      </c>
      <c r="G9" s="33">
        <v>4832.01</v>
      </c>
      <c r="H9" s="33">
        <v>4000</v>
      </c>
      <c r="I9" s="34">
        <v>1788.65</v>
      </c>
      <c r="J9" s="187">
        <v>2000</v>
      </c>
      <c r="K9" s="35">
        <v>2000</v>
      </c>
      <c r="L9" s="33">
        <v>2500</v>
      </c>
    </row>
    <row r="10" spans="1:12" s="36" customFormat="1">
      <c r="A10" s="29"/>
      <c r="B10" s="30"/>
      <c r="C10" s="30"/>
      <c r="D10" s="37">
        <v>710</v>
      </c>
      <c r="E10" s="41" t="s">
        <v>29</v>
      </c>
      <c r="F10" s="81">
        <v>0</v>
      </c>
      <c r="G10" s="81">
        <v>0</v>
      </c>
      <c r="H10" s="81">
        <v>0</v>
      </c>
      <c r="I10" s="82">
        <v>0</v>
      </c>
      <c r="J10" s="188">
        <v>0</v>
      </c>
      <c r="K10" s="83">
        <v>0</v>
      </c>
      <c r="L10" s="81">
        <v>0</v>
      </c>
    </row>
    <row r="11" spans="1:12">
      <c r="A11" s="9"/>
      <c r="B11" s="14" t="s">
        <v>11</v>
      </c>
      <c r="C11" s="14"/>
      <c r="D11" s="221" t="s">
        <v>75</v>
      </c>
      <c r="E11" s="222"/>
      <c r="F11" s="15">
        <f>SUM(F12:F14)</f>
        <v>1635.6</v>
      </c>
      <c r="G11" s="15">
        <f t="shared" ref="G11:L11" si="3">SUM(G12:G14)</f>
        <v>2034.2</v>
      </c>
      <c r="H11" s="15">
        <f t="shared" si="3"/>
        <v>2108.5</v>
      </c>
      <c r="I11" s="18">
        <f t="shared" si="3"/>
        <v>2108.5</v>
      </c>
      <c r="J11" s="186">
        <f t="shared" si="3"/>
        <v>4224.6000000000004</v>
      </c>
      <c r="K11" s="21">
        <f t="shared" si="3"/>
        <v>4313.6000000000004</v>
      </c>
      <c r="L11" s="15">
        <f t="shared" si="3"/>
        <v>4509.3</v>
      </c>
    </row>
    <row r="12" spans="1:12" s="36" customFormat="1">
      <c r="A12" s="29"/>
      <c r="B12" s="30"/>
      <c r="C12" s="30"/>
      <c r="D12" s="31">
        <v>610</v>
      </c>
      <c r="E12" s="32" t="s">
        <v>6</v>
      </c>
      <c r="F12" s="33">
        <v>1212</v>
      </c>
      <c r="G12" s="33">
        <v>1248</v>
      </c>
      <c r="H12" s="33">
        <v>1266</v>
      </c>
      <c r="I12" s="34">
        <v>1266</v>
      </c>
      <c r="J12" s="187">
        <v>2760</v>
      </c>
      <c r="K12" s="35">
        <v>2900</v>
      </c>
      <c r="L12" s="33">
        <v>3045</v>
      </c>
    </row>
    <row r="13" spans="1:12" s="36" customFormat="1">
      <c r="A13" s="29"/>
      <c r="B13" s="30"/>
      <c r="C13" s="30"/>
      <c r="D13" s="31">
        <v>620</v>
      </c>
      <c r="E13" s="32" t="s">
        <v>7</v>
      </c>
      <c r="F13" s="33">
        <v>423.6</v>
      </c>
      <c r="G13" s="33">
        <v>436.2</v>
      </c>
      <c r="H13" s="33">
        <v>442.5</v>
      </c>
      <c r="I13" s="34">
        <v>442.5</v>
      </c>
      <c r="J13" s="187">
        <v>964.6</v>
      </c>
      <c r="K13" s="35">
        <v>1013.6</v>
      </c>
      <c r="L13" s="33">
        <v>1064.3</v>
      </c>
    </row>
    <row r="14" spans="1:12" s="36" customFormat="1">
      <c r="A14" s="29"/>
      <c r="B14" s="30"/>
      <c r="C14" s="30"/>
      <c r="D14" s="31">
        <v>630</v>
      </c>
      <c r="E14" s="32" t="s">
        <v>18</v>
      </c>
      <c r="F14" s="33">
        <v>0</v>
      </c>
      <c r="G14" s="33">
        <v>350</v>
      </c>
      <c r="H14" s="33">
        <v>400</v>
      </c>
      <c r="I14" s="34">
        <v>400</v>
      </c>
      <c r="J14" s="187">
        <v>500</v>
      </c>
      <c r="K14" s="35">
        <v>400</v>
      </c>
      <c r="L14" s="33">
        <v>400</v>
      </c>
    </row>
    <row r="15" spans="1:12">
      <c r="A15" s="9"/>
      <c r="B15" s="14" t="s">
        <v>12</v>
      </c>
      <c r="C15" s="14"/>
      <c r="D15" s="221" t="s">
        <v>13</v>
      </c>
      <c r="E15" s="222"/>
      <c r="F15" s="15">
        <f>SUM(F16:F17)</f>
        <v>883.76</v>
      </c>
      <c r="G15" s="15">
        <f t="shared" ref="G15:L15" si="4">SUM(G16:G17)</f>
        <v>1690.1399999999999</v>
      </c>
      <c r="H15" s="15">
        <f t="shared" si="4"/>
        <v>1300</v>
      </c>
      <c r="I15" s="18">
        <f t="shared" si="4"/>
        <v>1146.8</v>
      </c>
      <c r="J15" s="186">
        <f t="shared" si="4"/>
        <v>1365.3</v>
      </c>
      <c r="K15" s="21">
        <f t="shared" si="4"/>
        <v>1515</v>
      </c>
      <c r="L15" s="15">
        <f t="shared" si="4"/>
        <v>1644</v>
      </c>
    </row>
    <row r="16" spans="1:12" s="36" customFormat="1">
      <c r="A16" s="29"/>
      <c r="B16" s="30"/>
      <c r="C16" s="30"/>
      <c r="D16" s="31">
        <v>620</v>
      </c>
      <c r="E16" s="32" t="s">
        <v>7</v>
      </c>
      <c r="F16" s="33">
        <v>138.76</v>
      </c>
      <c r="G16" s="33">
        <v>321.3</v>
      </c>
      <c r="H16" s="33">
        <v>320</v>
      </c>
      <c r="I16" s="34">
        <v>184.53</v>
      </c>
      <c r="J16" s="187">
        <v>335.3</v>
      </c>
      <c r="K16" s="35">
        <v>375</v>
      </c>
      <c r="L16" s="33">
        <v>404</v>
      </c>
    </row>
    <row r="17" spans="1:13" s="36" customFormat="1">
      <c r="A17" s="29"/>
      <c r="B17" s="30"/>
      <c r="C17" s="30"/>
      <c r="D17" s="31">
        <v>630</v>
      </c>
      <c r="E17" s="32" t="s">
        <v>17</v>
      </c>
      <c r="F17" s="33">
        <v>745</v>
      </c>
      <c r="G17" s="33">
        <v>1368.84</v>
      </c>
      <c r="H17" s="33">
        <v>980</v>
      </c>
      <c r="I17" s="34">
        <v>962.27</v>
      </c>
      <c r="J17" s="187">
        <v>1030</v>
      </c>
      <c r="K17" s="35">
        <v>1140</v>
      </c>
      <c r="L17" s="33">
        <v>1240</v>
      </c>
    </row>
    <row r="18" spans="1:13">
      <c r="A18" s="9"/>
      <c r="B18" s="14" t="s">
        <v>14</v>
      </c>
      <c r="C18" s="14"/>
      <c r="D18" s="221" t="s">
        <v>16</v>
      </c>
      <c r="E18" s="222"/>
      <c r="F18" s="15">
        <f>SUM(F19)</f>
        <v>1044.3800000000001</v>
      </c>
      <c r="G18" s="15">
        <f t="shared" ref="G18:L18" si="5">SUM(G19)</f>
        <v>1055.56</v>
      </c>
      <c r="H18" s="15">
        <f t="shared" si="5"/>
        <v>1300</v>
      </c>
      <c r="I18" s="18">
        <f t="shared" si="5"/>
        <v>1338.6</v>
      </c>
      <c r="J18" s="186">
        <f t="shared" si="5"/>
        <v>1500</v>
      </c>
      <c r="K18" s="21">
        <f t="shared" si="5"/>
        <v>1500</v>
      </c>
      <c r="L18" s="15">
        <f t="shared" si="5"/>
        <v>1600</v>
      </c>
    </row>
    <row r="19" spans="1:13" s="36" customFormat="1">
      <c r="A19" s="29"/>
      <c r="B19" s="30"/>
      <c r="C19" s="30"/>
      <c r="D19" s="31">
        <v>640</v>
      </c>
      <c r="E19" s="32" t="s">
        <v>19</v>
      </c>
      <c r="F19" s="33">
        <v>1044.3800000000001</v>
      </c>
      <c r="G19" s="33">
        <v>1055.56</v>
      </c>
      <c r="H19" s="33">
        <v>1300</v>
      </c>
      <c r="I19" s="34">
        <v>1338.6</v>
      </c>
      <c r="J19" s="187">
        <v>1500</v>
      </c>
      <c r="K19" s="35">
        <v>1500</v>
      </c>
      <c r="L19" s="33">
        <v>1600</v>
      </c>
    </row>
    <row r="20" spans="1:13">
      <c r="A20" s="9"/>
      <c r="B20" s="14" t="s">
        <v>15</v>
      </c>
      <c r="C20" s="14"/>
      <c r="D20" s="221" t="s">
        <v>99</v>
      </c>
      <c r="E20" s="222"/>
      <c r="F20" s="15">
        <f>SUM(F21:F22)</f>
        <v>149694.20000000001</v>
      </c>
      <c r="G20" s="15">
        <f t="shared" ref="G20:L20" si="6">SUM(G21:G22)</f>
        <v>23971.200000000001</v>
      </c>
      <c r="H20" s="15">
        <f t="shared" si="6"/>
        <v>9445.75</v>
      </c>
      <c r="I20" s="18">
        <f t="shared" si="6"/>
        <v>29803.31</v>
      </c>
      <c r="J20" s="186">
        <f t="shared" si="6"/>
        <v>5940</v>
      </c>
      <c r="K20" s="21">
        <f t="shared" si="6"/>
        <v>2200</v>
      </c>
      <c r="L20" s="15">
        <f t="shared" si="6"/>
        <v>0</v>
      </c>
    </row>
    <row r="21" spans="1:13" s="36" customFormat="1">
      <c r="A21" s="29"/>
      <c r="B21" s="30"/>
      <c r="C21" s="30"/>
      <c r="D21" s="31">
        <v>650</v>
      </c>
      <c r="E21" s="32" t="s">
        <v>20</v>
      </c>
      <c r="F21" s="33">
        <v>1300</v>
      </c>
      <c r="G21" s="33">
        <v>1400</v>
      </c>
      <c r="H21" s="33">
        <v>1200</v>
      </c>
      <c r="I21" s="34">
        <v>1200</v>
      </c>
      <c r="J21" s="187">
        <v>240</v>
      </c>
      <c r="K21" s="35">
        <v>200</v>
      </c>
      <c r="L21" s="33">
        <v>0</v>
      </c>
    </row>
    <row r="22" spans="1:13" s="36" customFormat="1">
      <c r="A22" s="38"/>
      <c r="B22" s="30"/>
      <c r="C22" s="30"/>
      <c r="D22" s="39">
        <v>820</v>
      </c>
      <c r="E22" s="40" t="s">
        <v>21</v>
      </c>
      <c r="F22" s="84">
        <v>148394.20000000001</v>
      </c>
      <c r="G22" s="84">
        <v>22571.200000000001</v>
      </c>
      <c r="H22" s="84">
        <v>8245.75</v>
      </c>
      <c r="I22" s="85">
        <v>28603.31</v>
      </c>
      <c r="J22" s="189">
        <v>5700</v>
      </c>
      <c r="K22" s="86">
        <v>2000</v>
      </c>
      <c r="L22" s="84">
        <v>0</v>
      </c>
    </row>
    <row r="23" spans="1:13">
      <c r="A23" s="11">
        <v>2</v>
      </c>
      <c r="B23" s="12"/>
      <c r="C23" s="12"/>
      <c r="D23" s="219" t="s">
        <v>22</v>
      </c>
      <c r="E23" s="220"/>
      <c r="F23" s="13">
        <f>SUM(F24,)</f>
        <v>205.45</v>
      </c>
      <c r="G23" s="13">
        <f t="shared" ref="G23:L23" si="7">SUM(G24,)</f>
        <v>560</v>
      </c>
      <c r="H23" s="13">
        <f t="shared" si="7"/>
        <v>200</v>
      </c>
      <c r="I23" s="17">
        <f t="shared" si="7"/>
        <v>32.86</v>
      </c>
      <c r="J23" s="185">
        <f t="shared" si="7"/>
        <v>1000</v>
      </c>
      <c r="K23" s="20">
        <f t="shared" si="7"/>
        <v>350</v>
      </c>
      <c r="L23" s="13">
        <f t="shared" si="7"/>
        <v>215</v>
      </c>
    </row>
    <row r="24" spans="1:13">
      <c r="A24" s="9"/>
      <c r="B24" s="14" t="s">
        <v>23</v>
      </c>
      <c r="C24" s="14"/>
      <c r="D24" s="221" t="s">
        <v>24</v>
      </c>
      <c r="E24" s="222"/>
      <c r="F24" s="15">
        <f>SUM(F25)</f>
        <v>205.45</v>
      </c>
      <c r="G24" s="15">
        <f t="shared" ref="G24:L24" si="8">SUM(G25)</f>
        <v>560</v>
      </c>
      <c r="H24" s="15">
        <f t="shared" si="8"/>
        <v>200</v>
      </c>
      <c r="I24" s="18">
        <f t="shared" si="8"/>
        <v>32.86</v>
      </c>
      <c r="J24" s="186">
        <f t="shared" si="8"/>
        <v>1000</v>
      </c>
      <c r="K24" s="21">
        <f t="shared" si="8"/>
        <v>350</v>
      </c>
      <c r="L24" s="15">
        <f t="shared" si="8"/>
        <v>215</v>
      </c>
    </row>
    <row r="25" spans="1:13" s="36" customFormat="1">
      <c r="A25" s="29"/>
      <c r="B25" s="30"/>
      <c r="C25" s="30"/>
      <c r="D25" s="31">
        <v>630</v>
      </c>
      <c r="E25" s="32" t="s">
        <v>10</v>
      </c>
      <c r="F25" s="33">
        <v>205.45</v>
      </c>
      <c r="G25" s="33">
        <v>560</v>
      </c>
      <c r="H25" s="33">
        <v>200</v>
      </c>
      <c r="I25" s="34">
        <v>32.86</v>
      </c>
      <c r="J25" s="187">
        <v>1000</v>
      </c>
      <c r="K25" s="35">
        <v>350</v>
      </c>
      <c r="L25" s="33">
        <v>215</v>
      </c>
      <c r="M25" s="1" t="s">
        <v>229</v>
      </c>
    </row>
    <row r="26" spans="1:13">
      <c r="A26" s="11">
        <v>3</v>
      </c>
      <c r="B26" s="12"/>
      <c r="C26" s="12"/>
      <c r="D26" s="219" t="s">
        <v>25</v>
      </c>
      <c r="E26" s="220"/>
      <c r="F26" s="13">
        <f>SUM(F27,F30,F34,F36,F39,F42)</f>
        <v>35808.97</v>
      </c>
      <c r="G26" s="13">
        <f t="shared" ref="G26:L26" si="9">SUM(G27,G30,G34,G36,G39,G42)</f>
        <v>29526.769999999997</v>
      </c>
      <c r="H26" s="13">
        <f t="shared" si="9"/>
        <v>49012.270000000004</v>
      </c>
      <c r="I26" s="17">
        <f t="shared" si="9"/>
        <v>24420.51</v>
      </c>
      <c r="J26" s="185">
        <f t="shared" si="9"/>
        <v>17735</v>
      </c>
      <c r="K26" s="20">
        <f t="shared" si="9"/>
        <v>12670</v>
      </c>
      <c r="L26" s="13">
        <f t="shared" si="9"/>
        <v>13280</v>
      </c>
    </row>
    <row r="27" spans="1:13">
      <c r="A27" s="9"/>
      <c r="B27" s="14" t="s">
        <v>26</v>
      </c>
      <c r="C27" s="14"/>
      <c r="D27" s="221" t="s">
        <v>77</v>
      </c>
      <c r="E27" s="222"/>
      <c r="F27" s="15">
        <f>SUM(F28:F29)</f>
        <v>12341.92</v>
      </c>
      <c r="G27" s="15">
        <f t="shared" ref="G27:L27" si="10">SUM(G28:G29)</f>
        <v>1066.6500000000001</v>
      </c>
      <c r="H27" s="15">
        <f t="shared" si="10"/>
        <v>1500</v>
      </c>
      <c r="I27" s="18">
        <f t="shared" si="10"/>
        <v>3695.5</v>
      </c>
      <c r="J27" s="186">
        <f t="shared" si="10"/>
        <v>1500</v>
      </c>
      <c r="K27" s="21">
        <f t="shared" si="10"/>
        <v>1500</v>
      </c>
      <c r="L27" s="15">
        <f t="shared" si="10"/>
        <v>1500</v>
      </c>
    </row>
    <row r="28" spans="1:13" s="36" customFormat="1">
      <c r="A28" s="29"/>
      <c r="B28" s="30"/>
      <c r="C28" s="30"/>
      <c r="D28" s="31">
        <v>630</v>
      </c>
      <c r="E28" s="32" t="s">
        <v>10</v>
      </c>
      <c r="F28" s="33">
        <v>128.91999999999999</v>
      </c>
      <c r="G28" s="33">
        <v>1066.6500000000001</v>
      </c>
      <c r="H28" s="33">
        <v>1500</v>
      </c>
      <c r="I28" s="34">
        <v>1509</v>
      </c>
      <c r="J28" s="187">
        <v>1500</v>
      </c>
      <c r="K28" s="35">
        <v>1500</v>
      </c>
      <c r="L28" s="33">
        <v>1500</v>
      </c>
      <c r="M28" s="1" t="s">
        <v>231</v>
      </c>
    </row>
    <row r="29" spans="1:13" s="36" customFormat="1">
      <c r="A29" s="29"/>
      <c r="B29" s="30"/>
      <c r="C29" s="30"/>
      <c r="D29" s="37">
        <v>710</v>
      </c>
      <c r="E29" s="32" t="s">
        <v>29</v>
      </c>
      <c r="F29" s="33">
        <v>12213</v>
      </c>
      <c r="G29" s="33"/>
      <c r="H29" s="33"/>
      <c r="I29" s="34">
        <v>2186.5</v>
      </c>
      <c r="J29" s="187"/>
      <c r="K29" s="35"/>
      <c r="L29" s="33"/>
    </row>
    <row r="30" spans="1:13">
      <c r="A30" s="9"/>
      <c r="B30" s="14" t="s">
        <v>27</v>
      </c>
      <c r="C30" s="14"/>
      <c r="D30" s="221" t="s">
        <v>78</v>
      </c>
      <c r="E30" s="222"/>
      <c r="F30" s="15">
        <f>SUM(F31:F33)</f>
        <v>3406.18</v>
      </c>
      <c r="G30" s="15">
        <f t="shared" ref="G30:L30" si="11">SUM(G31:G33)</f>
        <v>5788.18</v>
      </c>
      <c r="H30" s="15">
        <f t="shared" si="11"/>
        <v>26062.27</v>
      </c>
      <c r="I30" s="18">
        <f t="shared" si="11"/>
        <v>13746.82</v>
      </c>
      <c r="J30" s="186">
        <f t="shared" si="11"/>
        <v>10000</v>
      </c>
      <c r="K30" s="21">
        <f t="shared" si="11"/>
        <v>6000</v>
      </c>
      <c r="L30" s="15">
        <f t="shared" si="11"/>
        <v>7500</v>
      </c>
    </row>
    <row r="31" spans="1:13" s="36" customFormat="1">
      <c r="A31" s="29"/>
      <c r="B31" s="30"/>
      <c r="C31" s="30"/>
      <c r="D31" s="31">
        <v>630</v>
      </c>
      <c r="E31" s="32" t="s">
        <v>10</v>
      </c>
      <c r="F31" s="33">
        <v>3406.18</v>
      </c>
      <c r="G31" s="33">
        <v>2428.1799999999998</v>
      </c>
      <c r="H31" s="33">
        <v>3200</v>
      </c>
      <c r="I31" s="34">
        <v>1934.02</v>
      </c>
      <c r="J31" s="187">
        <v>10000</v>
      </c>
      <c r="K31" s="35">
        <v>6000</v>
      </c>
      <c r="L31" s="33">
        <v>7500</v>
      </c>
      <c r="M31" s="1" t="s">
        <v>230</v>
      </c>
    </row>
    <row r="32" spans="1:13" s="36" customFormat="1">
      <c r="A32" s="29"/>
      <c r="B32" s="30"/>
      <c r="C32" s="30"/>
      <c r="D32" s="37">
        <v>710</v>
      </c>
      <c r="E32" s="41" t="s">
        <v>29</v>
      </c>
      <c r="F32" s="81">
        <v>0</v>
      </c>
      <c r="G32" s="81">
        <v>3360</v>
      </c>
      <c r="H32" s="81">
        <v>0</v>
      </c>
      <c r="I32" s="82">
        <v>0</v>
      </c>
      <c r="J32" s="188">
        <v>0</v>
      </c>
      <c r="K32" s="83">
        <v>0</v>
      </c>
      <c r="L32" s="81">
        <v>0</v>
      </c>
    </row>
    <row r="33" spans="1:13" s="36" customFormat="1">
      <c r="A33" s="29"/>
      <c r="B33" s="30"/>
      <c r="C33" s="30" t="s">
        <v>98</v>
      </c>
      <c r="D33" s="37">
        <v>710</v>
      </c>
      <c r="E33" s="41" t="s">
        <v>111</v>
      </c>
      <c r="F33" s="81"/>
      <c r="G33" s="81">
        <v>0</v>
      </c>
      <c r="H33" s="81">
        <v>22862.27</v>
      </c>
      <c r="I33" s="82">
        <v>11812.8</v>
      </c>
      <c r="J33" s="188">
        <v>0</v>
      </c>
      <c r="K33" s="83">
        <v>0</v>
      </c>
      <c r="L33" s="81">
        <v>0</v>
      </c>
    </row>
    <row r="34" spans="1:13">
      <c r="A34" s="9"/>
      <c r="B34" s="14" t="s">
        <v>28</v>
      </c>
      <c r="C34" s="14"/>
      <c r="D34" s="221" t="s">
        <v>106</v>
      </c>
      <c r="E34" s="222"/>
      <c r="F34" s="15">
        <f>SUM(F35:F35)</f>
        <v>128</v>
      </c>
      <c r="G34" s="15">
        <f t="shared" ref="G34:L34" si="12">SUM(G35:G35)</f>
        <v>128</v>
      </c>
      <c r="H34" s="15">
        <f t="shared" si="12"/>
        <v>50</v>
      </c>
      <c r="I34" s="18">
        <f t="shared" si="12"/>
        <v>132</v>
      </c>
      <c r="J34" s="186">
        <f t="shared" si="12"/>
        <v>2000</v>
      </c>
      <c r="K34" s="21">
        <f t="shared" si="12"/>
        <v>270</v>
      </c>
      <c r="L34" s="15">
        <f t="shared" si="12"/>
        <v>280</v>
      </c>
    </row>
    <row r="35" spans="1:13" s="36" customFormat="1">
      <c r="A35" s="29"/>
      <c r="B35" s="30"/>
      <c r="C35" s="30"/>
      <c r="D35" s="31">
        <v>630</v>
      </c>
      <c r="E35" s="32" t="s">
        <v>10</v>
      </c>
      <c r="F35" s="33">
        <v>128</v>
      </c>
      <c r="G35" s="33">
        <v>128</v>
      </c>
      <c r="H35" s="33">
        <v>50</v>
      </c>
      <c r="I35" s="34">
        <v>132</v>
      </c>
      <c r="J35" s="187">
        <v>2000</v>
      </c>
      <c r="K35" s="35">
        <v>270</v>
      </c>
      <c r="L35" s="33">
        <v>280</v>
      </c>
      <c r="M35" s="1" t="s">
        <v>225</v>
      </c>
    </row>
    <row r="36" spans="1:13">
      <c r="A36" s="9"/>
      <c r="B36" s="14" t="s">
        <v>30</v>
      </c>
      <c r="C36" s="14"/>
      <c r="D36" s="221" t="s">
        <v>107</v>
      </c>
      <c r="E36" s="222"/>
      <c r="F36" s="15">
        <f>SUM(F37:F38)</f>
        <v>20.399999999999999</v>
      </c>
      <c r="G36" s="15">
        <f t="shared" ref="G36:L36" si="13">SUM(G37:G38)</f>
        <v>158.18</v>
      </c>
      <c r="H36" s="15">
        <f t="shared" si="13"/>
        <v>600</v>
      </c>
      <c r="I36" s="18">
        <f t="shared" si="13"/>
        <v>290.60000000000002</v>
      </c>
      <c r="J36" s="186">
        <f t="shared" si="13"/>
        <v>600</v>
      </c>
      <c r="K36" s="21">
        <f t="shared" si="13"/>
        <v>400</v>
      </c>
      <c r="L36" s="15">
        <f t="shared" si="13"/>
        <v>500</v>
      </c>
    </row>
    <row r="37" spans="1:13" s="36" customFormat="1">
      <c r="A37" s="29"/>
      <c r="B37" s="30"/>
      <c r="C37" s="30"/>
      <c r="D37" s="31">
        <v>630</v>
      </c>
      <c r="E37" s="32" t="s">
        <v>10</v>
      </c>
      <c r="F37" s="33">
        <v>20.399999999999999</v>
      </c>
      <c r="G37" s="33">
        <v>158.18</v>
      </c>
      <c r="H37" s="33">
        <v>600</v>
      </c>
      <c r="I37" s="34">
        <v>290.60000000000002</v>
      </c>
      <c r="J37" s="187">
        <v>600</v>
      </c>
      <c r="K37" s="35">
        <v>400</v>
      </c>
      <c r="L37" s="33">
        <v>500</v>
      </c>
    </row>
    <row r="38" spans="1:13" s="36" customFormat="1">
      <c r="A38" s="29"/>
      <c r="B38" s="30"/>
      <c r="C38" s="30"/>
      <c r="D38" s="37">
        <v>710</v>
      </c>
      <c r="E38" s="41" t="s">
        <v>29</v>
      </c>
      <c r="F38" s="81">
        <v>0</v>
      </c>
      <c r="G38" s="81">
        <v>0</v>
      </c>
      <c r="H38" s="81">
        <v>0</v>
      </c>
      <c r="I38" s="82">
        <v>0</v>
      </c>
      <c r="J38" s="188">
        <v>0</v>
      </c>
      <c r="K38" s="83">
        <v>0</v>
      </c>
      <c r="L38" s="81">
        <v>0</v>
      </c>
    </row>
    <row r="39" spans="1:13">
      <c r="A39" s="9"/>
      <c r="B39" s="14" t="s">
        <v>32</v>
      </c>
      <c r="C39" s="14"/>
      <c r="D39" s="221" t="s">
        <v>108</v>
      </c>
      <c r="E39" s="222"/>
      <c r="F39" s="15">
        <f>SUM(F40:F41)</f>
        <v>19589.55</v>
      </c>
      <c r="G39" s="15">
        <f t="shared" ref="G39:L39" si="14">SUM(G40:G41)</f>
        <v>22072.76</v>
      </c>
      <c r="H39" s="15">
        <f t="shared" si="14"/>
        <v>20000</v>
      </c>
      <c r="I39" s="18">
        <f t="shared" si="14"/>
        <v>5774.59</v>
      </c>
      <c r="J39" s="186">
        <f t="shared" si="14"/>
        <v>2635</v>
      </c>
      <c r="K39" s="21">
        <f t="shared" si="14"/>
        <v>3500</v>
      </c>
      <c r="L39" s="15">
        <f t="shared" si="14"/>
        <v>2500</v>
      </c>
    </row>
    <row r="40" spans="1:13" s="36" customFormat="1">
      <c r="A40" s="29"/>
      <c r="B40" s="30"/>
      <c r="C40" s="30"/>
      <c r="D40" s="31">
        <v>630</v>
      </c>
      <c r="E40" s="32" t="s">
        <v>10</v>
      </c>
      <c r="F40" s="33">
        <v>218.35</v>
      </c>
      <c r="G40" s="33">
        <v>2309.59</v>
      </c>
      <c r="H40" s="33">
        <v>20000</v>
      </c>
      <c r="I40" s="34">
        <v>5774.59</v>
      </c>
      <c r="J40" s="187">
        <v>2635</v>
      </c>
      <c r="K40" s="35">
        <v>3500</v>
      </c>
      <c r="L40" s="33">
        <v>2500</v>
      </c>
    </row>
    <row r="41" spans="1:13" s="36" customFormat="1">
      <c r="A41" s="29"/>
      <c r="B41" s="30"/>
      <c r="C41" s="30"/>
      <c r="D41" s="37">
        <v>710</v>
      </c>
      <c r="E41" s="41" t="s">
        <v>112</v>
      </c>
      <c r="F41" s="81">
        <v>19371.2</v>
      </c>
      <c r="G41" s="81">
        <v>19763.169999999998</v>
      </c>
      <c r="H41" s="81">
        <v>0</v>
      </c>
      <c r="I41" s="82">
        <v>0</v>
      </c>
      <c r="J41" s="188">
        <v>0</v>
      </c>
      <c r="K41" s="83">
        <v>0</v>
      </c>
      <c r="L41" s="81">
        <v>0</v>
      </c>
    </row>
    <row r="42" spans="1:13">
      <c r="A42" s="9"/>
      <c r="B42" s="14" t="s">
        <v>33</v>
      </c>
      <c r="C42" s="14"/>
      <c r="D42" s="221" t="s">
        <v>80</v>
      </c>
      <c r="E42" s="222"/>
      <c r="F42" s="15">
        <f>SUM(F43)</f>
        <v>322.92</v>
      </c>
      <c r="G42" s="15">
        <f t="shared" ref="G42:L42" si="15">SUM(G43)</f>
        <v>313</v>
      </c>
      <c r="H42" s="15">
        <f t="shared" si="15"/>
        <v>800</v>
      </c>
      <c r="I42" s="18">
        <f t="shared" si="15"/>
        <v>781</v>
      </c>
      <c r="J42" s="186">
        <f t="shared" si="15"/>
        <v>1000</v>
      </c>
      <c r="K42" s="21">
        <f t="shared" si="15"/>
        <v>1000</v>
      </c>
      <c r="L42" s="15">
        <f t="shared" si="15"/>
        <v>1000</v>
      </c>
    </row>
    <row r="43" spans="1:13" s="36" customFormat="1">
      <c r="A43" s="29"/>
      <c r="B43" s="30"/>
      <c r="C43" s="30"/>
      <c r="D43" s="31">
        <v>630</v>
      </c>
      <c r="E43" s="32" t="s">
        <v>10</v>
      </c>
      <c r="F43" s="33">
        <v>322.92</v>
      </c>
      <c r="G43" s="33">
        <v>313</v>
      </c>
      <c r="H43" s="33">
        <v>800</v>
      </c>
      <c r="I43" s="34">
        <v>781</v>
      </c>
      <c r="J43" s="187">
        <v>1000</v>
      </c>
      <c r="K43" s="35">
        <v>1000</v>
      </c>
      <c r="L43" s="33">
        <v>1000</v>
      </c>
      <c r="M43" s="1"/>
    </row>
    <row r="44" spans="1:13">
      <c r="A44" s="55">
        <v>4</v>
      </c>
      <c r="B44" s="51"/>
      <c r="C44" s="12"/>
      <c r="D44" s="219" t="s">
        <v>34</v>
      </c>
      <c r="E44" s="220"/>
      <c r="F44" s="13">
        <f>SUM(F45,F49,F53,)</f>
        <v>4062.01</v>
      </c>
      <c r="G44" s="13">
        <f t="shared" ref="G44:L44" si="16">SUM(G45,G49,G53,)</f>
        <v>3619.84</v>
      </c>
      <c r="H44" s="13">
        <f t="shared" si="16"/>
        <v>5173</v>
      </c>
      <c r="I44" s="17">
        <f t="shared" si="16"/>
        <v>5200.4400000000005</v>
      </c>
      <c r="J44" s="185">
        <f t="shared" si="16"/>
        <v>15177</v>
      </c>
      <c r="K44" s="20">
        <f t="shared" si="16"/>
        <v>5477</v>
      </c>
      <c r="L44" s="13">
        <f t="shared" si="16"/>
        <v>5460</v>
      </c>
    </row>
    <row r="45" spans="1:13">
      <c r="A45" s="56"/>
      <c r="B45" s="52" t="s">
        <v>35</v>
      </c>
      <c r="C45" s="14"/>
      <c r="D45" s="221" t="s">
        <v>36</v>
      </c>
      <c r="E45" s="222"/>
      <c r="F45" s="15">
        <f>SUM(F46:F48)</f>
        <v>252.43</v>
      </c>
      <c r="G45" s="15">
        <f t="shared" ref="G45:L45" si="17">SUM(G46:G48)</f>
        <v>256.40999999999997</v>
      </c>
      <c r="H45" s="15">
        <f t="shared" si="17"/>
        <v>253</v>
      </c>
      <c r="I45" s="18">
        <f t="shared" si="17"/>
        <v>262.02000000000004</v>
      </c>
      <c r="J45" s="186">
        <f t="shared" si="17"/>
        <v>265</v>
      </c>
      <c r="K45" s="21">
        <f t="shared" si="17"/>
        <v>277</v>
      </c>
      <c r="L45" s="15">
        <f t="shared" si="17"/>
        <v>260</v>
      </c>
    </row>
    <row r="46" spans="1:13" s="36" customFormat="1">
      <c r="A46" s="57"/>
      <c r="B46" s="53"/>
      <c r="C46" s="30"/>
      <c r="D46" s="31">
        <v>610</v>
      </c>
      <c r="E46" s="61" t="s">
        <v>6</v>
      </c>
      <c r="F46" s="33">
        <v>150</v>
      </c>
      <c r="G46" s="33">
        <v>150.5</v>
      </c>
      <c r="H46" s="33">
        <v>151</v>
      </c>
      <c r="I46" s="34">
        <v>160</v>
      </c>
      <c r="J46" s="187">
        <v>160.5</v>
      </c>
      <c r="K46" s="35">
        <v>165</v>
      </c>
      <c r="L46" s="33">
        <v>160</v>
      </c>
    </row>
    <row r="47" spans="1:13" s="36" customFormat="1">
      <c r="A47" s="57"/>
      <c r="B47" s="53"/>
      <c r="C47" s="30"/>
      <c r="D47" s="31">
        <v>620</v>
      </c>
      <c r="E47" s="61" t="s">
        <v>7</v>
      </c>
      <c r="F47" s="33">
        <v>52.41</v>
      </c>
      <c r="G47" s="33">
        <v>55</v>
      </c>
      <c r="H47" s="33">
        <v>52</v>
      </c>
      <c r="I47" s="34">
        <v>55.92</v>
      </c>
      <c r="J47" s="187">
        <v>56.1</v>
      </c>
      <c r="K47" s="35">
        <v>57.7</v>
      </c>
      <c r="L47" s="33">
        <v>56</v>
      </c>
    </row>
    <row r="48" spans="1:13" s="36" customFormat="1">
      <c r="A48" s="57"/>
      <c r="B48" s="53"/>
      <c r="C48" s="30"/>
      <c r="D48" s="31">
        <v>630</v>
      </c>
      <c r="E48" s="61" t="s">
        <v>10</v>
      </c>
      <c r="F48" s="33">
        <v>50.02</v>
      </c>
      <c r="G48" s="33">
        <v>50.91</v>
      </c>
      <c r="H48" s="33">
        <v>50</v>
      </c>
      <c r="I48" s="34">
        <v>46.1</v>
      </c>
      <c r="J48" s="187">
        <v>48.4</v>
      </c>
      <c r="K48" s="35">
        <v>54.3</v>
      </c>
      <c r="L48" s="33">
        <v>44</v>
      </c>
      <c r="M48" s="36" t="s">
        <v>232</v>
      </c>
    </row>
    <row r="49" spans="1:13">
      <c r="A49" s="56"/>
      <c r="B49" s="52" t="s">
        <v>37</v>
      </c>
      <c r="C49" s="14"/>
      <c r="D49" s="221" t="s">
        <v>109</v>
      </c>
      <c r="E49" s="222"/>
      <c r="F49" s="15">
        <f>SUM(F50:F52)</f>
        <v>1136.6599999999999</v>
      </c>
      <c r="G49" s="15">
        <f t="shared" ref="G49:L49" si="18">SUM(G50:G52)</f>
        <v>721.74</v>
      </c>
      <c r="H49" s="15">
        <f t="shared" si="18"/>
        <v>720</v>
      </c>
      <c r="I49" s="18">
        <f t="shared" si="18"/>
        <v>738.42000000000007</v>
      </c>
      <c r="J49" s="186">
        <f t="shared" si="18"/>
        <v>740</v>
      </c>
      <c r="K49" s="21">
        <f t="shared" si="18"/>
        <v>700</v>
      </c>
      <c r="L49" s="15">
        <f t="shared" si="18"/>
        <v>700</v>
      </c>
    </row>
    <row r="50" spans="1:13" s="36" customFormat="1">
      <c r="A50" s="57"/>
      <c r="B50" s="53"/>
      <c r="C50" s="30"/>
      <c r="D50" s="31">
        <v>610</v>
      </c>
      <c r="E50" s="32" t="s">
        <v>6</v>
      </c>
      <c r="F50" s="33">
        <v>625.52</v>
      </c>
      <c r="G50" s="33">
        <v>449.13</v>
      </c>
      <c r="H50" s="33">
        <v>450</v>
      </c>
      <c r="I50" s="34">
        <v>457</v>
      </c>
      <c r="J50" s="187">
        <v>457</v>
      </c>
      <c r="K50" s="35">
        <v>430</v>
      </c>
      <c r="L50" s="33">
        <v>430</v>
      </c>
    </row>
    <row r="51" spans="1:13" s="36" customFormat="1">
      <c r="A51" s="57"/>
      <c r="B51" s="53"/>
      <c r="C51" s="30"/>
      <c r="D51" s="31">
        <v>620</v>
      </c>
      <c r="E51" s="48" t="s">
        <v>7</v>
      </c>
      <c r="F51" s="33">
        <v>211.29</v>
      </c>
      <c r="G51" s="33">
        <v>157.5</v>
      </c>
      <c r="H51" s="33">
        <v>157.28</v>
      </c>
      <c r="I51" s="34">
        <v>159.72</v>
      </c>
      <c r="J51" s="187">
        <v>159.72</v>
      </c>
      <c r="K51" s="35">
        <v>150.30000000000001</v>
      </c>
      <c r="L51" s="33">
        <v>150.30000000000001</v>
      </c>
    </row>
    <row r="52" spans="1:13" s="36" customFormat="1">
      <c r="A52" s="57"/>
      <c r="B52" s="53"/>
      <c r="C52" s="30"/>
      <c r="D52" s="31">
        <v>630</v>
      </c>
      <c r="E52" s="48" t="s">
        <v>10</v>
      </c>
      <c r="F52" s="33">
        <v>299.85000000000002</v>
      </c>
      <c r="G52" s="33">
        <v>115.11</v>
      </c>
      <c r="H52" s="33">
        <v>112.72</v>
      </c>
      <c r="I52" s="34">
        <v>121.7</v>
      </c>
      <c r="J52" s="187">
        <v>123.28</v>
      </c>
      <c r="K52" s="35">
        <v>119.7</v>
      </c>
      <c r="L52" s="33">
        <v>119.7</v>
      </c>
      <c r="M52" s="36" t="s">
        <v>232</v>
      </c>
    </row>
    <row r="53" spans="1:13" s="36" customFormat="1">
      <c r="A53" s="57"/>
      <c r="B53" s="52" t="s">
        <v>38</v>
      </c>
      <c r="C53" s="14"/>
      <c r="D53" s="221" t="s">
        <v>70</v>
      </c>
      <c r="E53" s="222"/>
      <c r="F53" s="15">
        <f>SUM(F54:F55)</f>
        <v>2672.92</v>
      </c>
      <c r="G53" s="15">
        <f t="shared" ref="G53:I53" si="19">SUM(G54:G55)</f>
        <v>2641.69</v>
      </c>
      <c r="H53" s="15">
        <f t="shared" si="19"/>
        <v>4200</v>
      </c>
      <c r="I53" s="18">
        <f t="shared" si="19"/>
        <v>4200</v>
      </c>
      <c r="J53" s="186">
        <f>SUM(J54:J58)</f>
        <v>14172</v>
      </c>
      <c r="K53" s="21">
        <f>SUM(K54:K58)</f>
        <v>4500</v>
      </c>
      <c r="L53" s="15">
        <f>SUM(L54:L58)</f>
        <v>4500</v>
      </c>
    </row>
    <row r="54" spans="1:13" s="36" customFormat="1">
      <c r="A54" s="57"/>
      <c r="B54" s="53"/>
      <c r="C54" s="30"/>
      <c r="D54" s="31">
        <v>610</v>
      </c>
      <c r="E54" s="32" t="s">
        <v>6</v>
      </c>
      <c r="F54" s="33">
        <v>1962.5</v>
      </c>
      <c r="G54" s="33">
        <v>1942.52</v>
      </c>
      <c r="H54" s="33">
        <v>3112</v>
      </c>
      <c r="I54" s="34">
        <v>3112</v>
      </c>
      <c r="J54" s="187">
        <v>1912</v>
      </c>
      <c r="K54" s="35">
        <v>3334</v>
      </c>
      <c r="L54" s="33">
        <v>3334</v>
      </c>
    </row>
    <row r="55" spans="1:13" s="36" customFormat="1">
      <c r="A55" s="57"/>
      <c r="B55" s="53"/>
      <c r="C55" s="30"/>
      <c r="D55" s="31">
        <v>620</v>
      </c>
      <c r="E55" s="32" t="s">
        <v>7</v>
      </c>
      <c r="F55" s="33">
        <v>710.42</v>
      </c>
      <c r="G55" s="33">
        <v>699.17</v>
      </c>
      <c r="H55" s="33">
        <v>1088</v>
      </c>
      <c r="I55" s="34">
        <v>1088</v>
      </c>
      <c r="J55" s="187">
        <v>668</v>
      </c>
      <c r="K55" s="35">
        <v>1166</v>
      </c>
      <c r="L55" s="33">
        <v>1166</v>
      </c>
    </row>
    <row r="56" spans="1:13" s="36" customFormat="1">
      <c r="A56" s="57"/>
      <c r="B56" s="53"/>
      <c r="C56" s="30"/>
      <c r="D56" s="31">
        <v>610</v>
      </c>
      <c r="E56" s="214" t="s">
        <v>215</v>
      </c>
      <c r="F56" s="33"/>
      <c r="G56" s="33"/>
      <c r="H56" s="33"/>
      <c r="I56" s="34"/>
      <c r="J56" s="187">
        <v>7740</v>
      </c>
      <c r="K56" s="35"/>
      <c r="L56" s="33"/>
    </row>
    <row r="57" spans="1:13" s="36" customFormat="1">
      <c r="A57" s="57"/>
      <c r="B57" s="53"/>
      <c r="C57" s="30"/>
      <c r="D57" s="31">
        <v>620</v>
      </c>
      <c r="E57" s="214" t="s">
        <v>216</v>
      </c>
      <c r="F57" s="33"/>
      <c r="G57" s="33"/>
      <c r="H57" s="33"/>
      <c r="I57" s="34"/>
      <c r="J57" s="187">
        <v>2705</v>
      </c>
      <c r="K57" s="35"/>
      <c r="L57" s="33"/>
    </row>
    <row r="58" spans="1:13" s="36" customFormat="1">
      <c r="A58" s="57"/>
      <c r="B58" s="53"/>
      <c r="C58" s="30"/>
      <c r="D58" s="31">
        <v>630</v>
      </c>
      <c r="E58" s="62" t="s">
        <v>217</v>
      </c>
      <c r="F58" s="33"/>
      <c r="G58" s="33"/>
      <c r="H58" s="33"/>
      <c r="I58" s="34"/>
      <c r="J58" s="187">
        <v>1147</v>
      </c>
      <c r="K58" s="35"/>
      <c r="L58" s="33"/>
    </row>
    <row r="59" spans="1:13">
      <c r="A59" s="76">
        <v>5</v>
      </c>
      <c r="B59" s="64"/>
      <c r="C59" s="65"/>
      <c r="D59" s="219" t="s">
        <v>39</v>
      </c>
      <c r="E59" s="220"/>
      <c r="F59" s="66">
        <f t="shared" ref="F59:L59" si="20">SUM(F60,F63,F65)</f>
        <v>9937.119999999999</v>
      </c>
      <c r="G59" s="66">
        <f t="shared" si="20"/>
        <v>9012.5</v>
      </c>
      <c r="H59" s="66">
        <f t="shared" si="20"/>
        <v>11300</v>
      </c>
      <c r="I59" s="67">
        <f t="shared" si="20"/>
        <v>19318.73</v>
      </c>
      <c r="J59" s="190">
        <f t="shared" si="20"/>
        <v>12000</v>
      </c>
      <c r="K59" s="68">
        <f t="shared" si="20"/>
        <v>12500</v>
      </c>
      <c r="L59" s="66">
        <f t="shared" si="20"/>
        <v>12500</v>
      </c>
    </row>
    <row r="60" spans="1:13">
      <c r="A60" s="75"/>
      <c r="B60" s="14" t="s">
        <v>40</v>
      </c>
      <c r="C60" s="14"/>
      <c r="D60" s="227" t="s">
        <v>41</v>
      </c>
      <c r="E60" s="228"/>
      <c r="F60" s="15">
        <f>SUM(F61:F62)</f>
        <v>842.32</v>
      </c>
      <c r="G60" s="15">
        <f t="shared" ref="G60:L60" si="21">SUM(G61:G62)</f>
        <v>793.14</v>
      </c>
      <c r="H60" s="15">
        <f t="shared" si="21"/>
        <v>800</v>
      </c>
      <c r="I60" s="18">
        <f t="shared" si="21"/>
        <v>9587.7099999999991</v>
      </c>
      <c r="J60" s="186">
        <f t="shared" si="21"/>
        <v>2000</v>
      </c>
      <c r="K60" s="21">
        <f t="shared" si="21"/>
        <v>2000</v>
      </c>
      <c r="L60" s="15">
        <f t="shared" si="21"/>
        <v>2000</v>
      </c>
    </row>
    <row r="61" spans="1:13" s="36" customFormat="1">
      <c r="A61" s="29"/>
      <c r="B61" s="30"/>
      <c r="C61" s="30"/>
      <c r="D61" s="31">
        <v>630</v>
      </c>
      <c r="E61" s="32" t="s">
        <v>10</v>
      </c>
      <c r="F61" s="33">
        <v>842.32</v>
      </c>
      <c r="G61" s="33">
        <v>793.14</v>
      </c>
      <c r="H61" s="33">
        <v>800</v>
      </c>
      <c r="I61" s="34">
        <v>787.71</v>
      </c>
      <c r="J61" s="187">
        <v>2000</v>
      </c>
      <c r="K61" s="35">
        <v>2000</v>
      </c>
      <c r="L61" s="33">
        <v>2000</v>
      </c>
      <c r="M61" s="1"/>
    </row>
    <row r="62" spans="1:13" s="36" customFormat="1">
      <c r="A62" s="29"/>
      <c r="B62" s="30"/>
      <c r="C62" s="30"/>
      <c r="D62" s="37">
        <v>710</v>
      </c>
      <c r="E62" s="213" t="s">
        <v>210</v>
      </c>
      <c r="F62" s="81">
        <v>0</v>
      </c>
      <c r="G62" s="81">
        <v>0</v>
      </c>
      <c r="H62" s="81">
        <v>0</v>
      </c>
      <c r="I62" s="82">
        <v>8800</v>
      </c>
      <c r="J62" s="188">
        <v>0</v>
      </c>
      <c r="K62" s="83">
        <v>0</v>
      </c>
      <c r="L62" s="81">
        <v>0</v>
      </c>
      <c r="M62" s="1"/>
    </row>
    <row r="63" spans="1:13">
      <c r="A63" s="9"/>
      <c r="B63" s="14" t="s">
        <v>42</v>
      </c>
      <c r="C63" s="14"/>
      <c r="D63" s="221" t="s">
        <v>43</v>
      </c>
      <c r="E63" s="222"/>
      <c r="F63" s="15">
        <f>SUM(F64)</f>
        <v>576.24</v>
      </c>
      <c r="G63" s="15">
        <f t="shared" ref="G63:L63" si="22">SUM(G64)</f>
        <v>2449.35</v>
      </c>
      <c r="H63" s="15">
        <f t="shared" si="22"/>
        <v>2000</v>
      </c>
      <c r="I63" s="18">
        <f t="shared" si="22"/>
        <v>2029.61</v>
      </c>
      <c r="J63" s="186">
        <f t="shared" si="22"/>
        <v>2500</v>
      </c>
      <c r="K63" s="21">
        <f t="shared" si="22"/>
        <v>2500</v>
      </c>
      <c r="L63" s="15">
        <f t="shared" si="22"/>
        <v>2500</v>
      </c>
    </row>
    <row r="64" spans="1:13" s="36" customFormat="1">
      <c r="A64" s="29"/>
      <c r="B64" s="30"/>
      <c r="C64" s="30"/>
      <c r="D64" s="31">
        <v>630</v>
      </c>
      <c r="E64" s="32" t="s">
        <v>10</v>
      </c>
      <c r="F64" s="33">
        <v>576.24</v>
      </c>
      <c r="G64" s="33">
        <v>2449.35</v>
      </c>
      <c r="H64" s="33">
        <v>2000</v>
      </c>
      <c r="I64" s="34">
        <v>2029.61</v>
      </c>
      <c r="J64" s="187">
        <v>2500</v>
      </c>
      <c r="K64" s="35">
        <v>2500</v>
      </c>
      <c r="L64" s="33">
        <v>2500</v>
      </c>
    </row>
    <row r="65" spans="1:12">
      <c r="A65" s="9"/>
      <c r="B65" s="14" t="s">
        <v>44</v>
      </c>
      <c r="C65" s="14"/>
      <c r="D65" s="221" t="s">
        <v>45</v>
      </c>
      <c r="E65" s="222"/>
      <c r="F65" s="15">
        <f>SUM(F66:F67)</f>
        <v>8518.56</v>
      </c>
      <c r="G65" s="15">
        <f t="shared" ref="G65:L65" si="23">SUM(G66:G67)</f>
        <v>5770.01</v>
      </c>
      <c r="H65" s="15">
        <f t="shared" si="23"/>
        <v>8500</v>
      </c>
      <c r="I65" s="18">
        <f t="shared" si="23"/>
        <v>7701.41</v>
      </c>
      <c r="J65" s="186">
        <f t="shared" si="23"/>
        <v>7500</v>
      </c>
      <c r="K65" s="21">
        <f t="shared" si="23"/>
        <v>8000</v>
      </c>
      <c r="L65" s="15">
        <f t="shared" si="23"/>
        <v>8000</v>
      </c>
    </row>
    <row r="66" spans="1:12" s="36" customFormat="1">
      <c r="A66" s="29"/>
      <c r="B66" s="30"/>
      <c r="C66" s="30"/>
      <c r="D66" s="31">
        <v>630</v>
      </c>
      <c r="E66" s="32" t="s">
        <v>10</v>
      </c>
      <c r="F66" s="33">
        <v>6991.33</v>
      </c>
      <c r="G66" s="33">
        <v>5770.01</v>
      </c>
      <c r="H66" s="33">
        <v>8500</v>
      </c>
      <c r="I66" s="34">
        <v>5182.92</v>
      </c>
      <c r="J66" s="187">
        <v>7500</v>
      </c>
      <c r="K66" s="35">
        <v>8000</v>
      </c>
      <c r="L66" s="33">
        <v>8000</v>
      </c>
    </row>
    <row r="67" spans="1:12" s="36" customFormat="1">
      <c r="A67" s="29"/>
      <c r="B67" s="30"/>
      <c r="C67" s="30"/>
      <c r="D67" s="37">
        <v>710</v>
      </c>
      <c r="E67" s="41" t="s">
        <v>29</v>
      </c>
      <c r="F67" s="81">
        <v>1527.23</v>
      </c>
      <c r="G67" s="81">
        <v>0</v>
      </c>
      <c r="H67" s="81">
        <v>0</v>
      </c>
      <c r="I67" s="82">
        <v>2518.4899999999998</v>
      </c>
      <c r="J67" s="188">
        <v>0</v>
      </c>
      <c r="K67" s="83">
        <v>0</v>
      </c>
      <c r="L67" s="81">
        <v>0</v>
      </c>
    </row>
    <row r="68" spans="1:12">
      <c r="A68" s="55">
        <v>6</v>
      </c>
      <c r="B68" s="51"/>
      <c r="C68" s="12"/>
      <c r="D68" s="219" t="s">
        <v>46</v>
      </c>
      <c r="E68" s="220"/>
      <c r="F68" s="13">
        <f>SUM(F69,F71)</f>
        <v>8220.52</v>
      </c>
      <c r="G68" s="13">
        <f t="shared" ref="G68:L68" si="24">SUM(G69,G71)</f>
        <v>7743.68</v>
      </c>
      <c r="H68" s="13">
        <f t="shared" si="24"/>
        <v>267176.55</v>
      </c>
      <c r="I68" s="17">
        <f t="shared" si="24"/>
        <v>52779.32</v>
      </c>
      <c r="J68" s="185">
        <f t="shared" si="24"/>
        <v>653749</v>
      </c>
      <c r="K68" s="20">
        <f t="shared" si="24"/>
        <v>206892</v>
      </c>
      <c r="L68" s="13">
        <f t="shared" si="24"/>
        <v>8500</v>
      </c>
    </row>
    <row r="69" spans="1:12">
      <c r="A69" s="56"/>
      <c r="B69" s="52" t="s">
        <v>47</v>
      </c>
      <c r="C69" s="14"/>
      <c r="D69" s="221" t="s">
        <v>48</v>
      </c>
      <c r="E69" s="222"/>
      <c r="F69" s="15">
        <f>SUM(F70)</f>
        <v>8220.52</v>
      </c>
      <c r="G69" s="15">
        <f t="shared" ref="G69:L69" si="25">SUM(G70)</f>
        <v>7743.68</v>
      </c>
      <c r="H69" s="15">
        <f t="shared" si="25"/>
        <v>7500</v>
      </c>
      <c r="I69" s="18">
        <f t="shared" si="25"/>
        <v>8979.32</v>
      </c>
      <c r="J69" s="186">
        <f t="shared" si="25"/>
        <v>9500</v>
      </c>
      <c r="K69" s="21">
        <f t="shared" si="25"/>
        <v>9380</v>
      </c>
      <c r="L69" s="15">
        <f t="shared" si="25"/>
        <v>8500</v>
      </c>
    </row>
    <row r="70" spans="1:12" s="36" customFormat="1">
      <c r="A70" s="57"/>
      <c r="B70" s="53"/>
      <c r="C70" s="30"/>
      <c r="D70" s="31">
        <v>630</v>
      </c>
      <c r="E70" s="32" t="s">
        <v>10</v>
      </c>
      <c r="F70" s="33">
        <v>8220.52</v>
      </c>
      <c r="G70" s="33">
        <v>7743.68</v>
      </c>
      <c r="H70" s="33">
        <v>7500</v>
      </c>
      <c r="I70" s="34">
        <v>8979.32</v>
      </c>
      <c r="J70" s="187">
        <v>9500</v>
      </c>
      <c r="K70" s="35">
        <v>9380</v>
      </c>
      <c r="L70" s="33">
        <v>8500</v>
      </c>
    </row>
    <row r="71" spans="1:12">
      <c r="A71" s="56"/>
      <c r="B71" s="52" t="s">
        <v>79</v>
      </c>
      <c r="C71" s="14"/>
      <c r="D71" s="221" t="s">
        <v>49</v>
      </c>
      <c r="E71" s="222"/>
      <c r="F71" s="15">
        <f t="shared" ref="F71:L71" si="26">SUM(F72:F74)</f>
        <v>0</v>
      </c>
      <c r="G71" s="15">
        <f t="shared" si="26"/>
        <v>0</v>
      </c>
      <c r="H71" s="15">
        <f t="shared" si="26"/>
        <v>259676.55</v>
      </c>
      <c r="I71" s="18">
        <f t="shared" si="26"/>
        <v>43800</v>
      </c>
      <c r="J71" s="186">
        <f>SUM(J72:J74)</f>
        <v>644249</v>
      </c>
      <c r="K71" s="21">
        <f t="shared" si="26"/>
        <v>197512</v>
      </c>
      <c r="L71" s="15">
        <f t="shared" si="26"/>
        <v>0</v>
      </c>
    </row>
    <row r="72" spans="1:12" s="36" customFormat="1">
      <c r="A72" s="57"/>
      <c r="B72" s="53"/>
      <c r="C72" s="30"/>
      <c r="D72" s="37">
        <v>710</v>
      </c>
      <c r="E72" s="41" t="s">
        <v>29</v>
      </c>
      <c r="F72" s="81"/>
      <c r="G72" s="81"/>
      <c r="H72" s="81"/>
      <c r="I72" s="82"/>
      <c r="J72" s="188"/>
      <c r="K72" s="83"/>
      <c r="L72" s="81"/>
    </row>
    <row r="73" spans="1:12" s="36" customFormat="1">
      <c r="A73" s="57"/>
      <c r="B73" s="53"/>
      <c r="C73" s="216" t="s">
        <v>100</v>
      </c>
      <c r="D73" s="37">
        <v>710</v>
      </c>
      <c r="E73" s="215" t="s">
        <v>220</v>
      </c>
      <c r="F73" s="81"/>
      <c r="G73" s="81"/>
      <c r="H73" s="81"/>
      <c r="I73" s="82"/>
      <c r="J73" s="188">
        <v>79643</v>
      </c>
      <c r="K73" s="83"/>
      <c r="L73" s="81"/>
    </row>
    <row r="74" spans="1:12" s="36" customFormat="1">
      <c r="A74" s="58"/>
      <c r="B74" s="53"/>
      <c r="C74" s="216" t="s">
        <v>223</v>
      </c>
      <c r="D74" s="37">
        <v>710</v>
      </c>
      <c r="E74" s="215" t="s">
        <v>221</v>
      </c>
      <c r="F74" s="81">
        <v>0</v>
      </c>
      <c r="G74" s="81">
        <v>0</v>
      </c>
      <c r="H74" s="81">
        <v>259676.55</v>
      </c>
      <c r="I74" s="82">
        <v>43800</v>
      </c>
      <c r="J74" s="188">
        <v>564606</v>
      </c>
      <c r="K74" s="83">
        <v>197512</v>
      </c>
      <c r="L74" s="81"/>
    </row>
    <row r="75" spans="1:12">
      <c r="A75" s="54">
        <v>7</v>
      </c>
      <c r="B75" s="12"/>
      <c r="C75" s="12"/>
      <c r="D75" s="219" t="s">
        <v>52</v>
      </c>
      <c r="E75" s="220"/>
      <c r="F75" s="13">
        <f>SUM(F76,F81,F85,F88)</f>
        <v>126509.44</v>
      </c>
      <c r="G75" s="13">
        <f t="shared" ref="G75:L75" si="27">SUM(G76,G81,G85,G88)</f>
        <v>121549.56</v>
      </c>
      <c r="H75" s="13">
        <f t="shared" si="27"/>
        <v>117310</v>
      </c>
      <c r="I75" s="17">
        <f t="shared" si="27"/>
        <v>121136.15</v>
      </c>
      <c r="J75" s="185">
        <f t="shared" si="27"/>
        <v>160020</v>
      </c>
      <c r="K75" s="20">
        <f t="shared" si="27"/>
        <v>120795</v>
      </c>
      <c r="L75" s="13">
        <f t="shared" si="27"/>
        <v>119595</v>
      </c>
    </row>
    <row r="76" spans="1:12">
      <c r="A76" s="9"/>
      <c r="B76" s="14" t="s">
        <v>50</v>
      </c>
      <c r="C76" s="14"/>
      <c r="D76" s="221" t="s">
        <v>54</v>
      </c>
      <c r="E76" s="222"/>
      <c r="F76" s="15">
        <f>SUM(F77:F79)</f>
        <v>47356.5</v>
      </c>
      <c r="G76" s="15">
        <f t="shared" ref="G76:I76" si="28">SUM(G77:G79)</f>
        <v>44320</v>
      </c>
      <c r="H76" s="15">
        <f t="shared" si="28"/>
        <v>44320</v>
      </c>
      <c r="I76" s="18">
        <f t="shared" si="28"/>
        <v>44320</v>
      </c>
      <c r="J76" s="186">
        <f>SUM(J77:J80)</f>
        <v>87409</v>
      </c>
      <c r="K76" s="21">
        <f>SUM(K77:K80)</f>
        <v>47320</v>
      </c>
      <c r="L76" s="15">
        <f>SUM(L77:L80)</f>
        <v>47320</v>
      </c>
    </row>
    <row r="77" spans="1:12" s="36" customFormat="1">
      <c r="A77" s="29"/>
      <c r="B77" s="30"/>
      <c r="C77" s="30"/>
      <c r="D77" s="31">
        <v>610</v>
      </c>
      <c r="E77" s="32" t="s">
        <v>6</v>
      </c>
      <c r="F77" s="33">
        <v>29200</v>
      </c>
      <c r="G77" s="33">
        <v>26224</v>
      </c>
      <c r="H77" s="33">
        <v>26224</v>
      </c>
      <c r="I77" s="34">
        <v>26224</v>
      </c>
      <c r="J77" s="187">
        <v>29414</v>
      </c>
      <c r="K77" s="35">
        <v>28000</v>
      </c>
      <c r="L77" s="33">
        <v>28000</v>
      </c>
    </row>
    <row r="78" spans="1:12" s="36" customFormat="1">
      <c r="A78" s="29"/>
      <c r="B78" s="30"/>
      <c r="C78" s="30"/>
      <c r="D78" s="31">
        <v>620</v>
      </c>
      <c r="E78" s="32" t="s">
        <v>7</v>
      </c>
      <c r="F78" s="33">
        <v>10208</v>
      </c>
      <c r="G78" s="33">
        <v>9232</v>
      </c>
      <c r="H78" s="33">
        <v>9232</v>
      </c>
      <c r="I78" s="34">
        <v>9232</v>
      </c>
      <c r="J78" s="187">
        <v>10353</v>
      </c>
      <c r="K78" s="35">
        <v>9856</v>
      </c>
      <c r="L78" s="33">
        <v>9856</v>
      </c>
    </row>
    <row r="79" spans="1:12" s="36" customFormat="1">
      <c r="A79" s="29"/>
      <c r="B79" s="30"/>
      <c r="C79" s="30"/>
      <c r="D79" s="31">
        <v>630</v>
      </c>
      <c r="E79" s="32" t="s">
        <v>10</v>
      </c>
      <c r="F79" s="33">
        <v>7948.5</v>
      </c>
      <c r="G79" s="33">
        <v>8864</v>
      </c>
      <c r="H79" s="33">
        <v>8864</v>
      </c>
      <c r="I79" s="34">
        <v>8864</v>
      </c>
      <c r="J79" s="187">
        <v>8730</v>
      </c>
      <c r="K79" s="35">
        <v>9464</v>
      </c>
      <c r="L79" s="33">
        <v>9464</v>
      </c>
    </row>
    <row r="80" spans="1:12" s="36" customFormat="1">
      <c r="A80" s="29"/>
      <c r="B80" s="30"/>
      <c r="C80" s="216" t="s">
        <v>226</v>
      </c>
      <c r="D80" s="37">
        <v>710</v>
      </c>
      <c r="E80" s="215" t="s">
        <v>224</v>
      </c>
      <c r="F80" s="81"/>
      <c r="G80" s="81"/>
      <c r="H80" s="81"/>
      <c r="I80" s="82"/>
      <c r="J80" s="188">
        <v>38912</v>
      </c>
      <c r="K80" s="83"/>
      <c r="L80" s="81"/>
    </row>
    <row r="81" spans="1:12">
      <c r="A81" s="9"/>
      <c r="B81" s="14" t="s">
        <v>51</v>
      </c>
      <c r="C81" s="14"/>
      <c r="D81" s="221" t="s">
        <v>56</v>
      </c>
      <c r="E81" s="222"/>
      <c r="F81" s="15">
        <f>SUM(F82:F84)</f>
        <v>71027.27</v>
      </c>
      <c r="G81" s="15">
        <f t="shared" ref="G81:L81" si="29">SUM(G82:G84)</f>
        <v>68407.149999999994</v>
      </c>
      <c r="H81" s="15">
        <f t="shared" si="29"/>
        <v>64215</v>
      </c>
      <c r="I81" s="18">
        <f t="shared" si="29"/>
        <v>68041.149999999994</v>
      </c>
      <c r="J81" s="186">
        <f t="shared" si="29"/>
        <v>63336</v>
      </c>
      <c r="K81" s="21">
        <f t="shared" si="29"/>
        <v>64200</v>
      </c>
      <c r="L81" s="15">
        <f t="shared" si="29"/>
        <v>63000</v>
      </c>
    </row>
    <row r="82" spans="1:12" s="36" customFormat="1">
      <c r="A82" s="29"/>
      <c r="B82" s="30"/>
      <c r="C82" s="30"/>
      <c r="D82" s="31">
        <v>610</v>
      </c>
      <c r="E82" s="59" t="s">
        <v>6</v>
      </c>
      <c r="F82" s="33">
        <v>38517.660000000003</v>
      </c>
      <c r="G82" s="33">
        <v>40662.17</v>
      </c>
      <c r="H82" s="33">
        <v>38250</v>
      </c>
      <c r="I82" s="34">
        <v>41920</v>
      </c>
      <c r="J82" s="187">
        <v>38173</v>
      </c>
      <c r="K82" s="35">
        <v>39000</v>
      </c>
      <c r="L82" s="33">
        <v>38000</v>
      </c>
    </row>
    <row r="83" spans="1:12" s="36" customFormat="1">
      <c r="A83" s="29"/>
      <c r="B83" s="30"/>
      <c r="C83" s="30"/>
      <c r="D83" s="31">
        <v>620</v>
      </c>
      <c r="E83" s="59" t="s">
        <v>7</v>
      </c>
      <c r="F83" s="33">
        <v>13727.92</v>
      </c>
      <c r="G83" s="33">
        <v>14667.46</v>
      </c>
      <c r="H83" s="33">
        <v>13370</v>
      </c>
      <c r="I83" s="34">
        <v>15000</v>
      </c>
      <c r="J83" s="187">
        <v>13343</v>
      </c>
      <c r="K83" s="35">
        <v>13630</v>
      </c>
      <c r="L83" s="33">
        <v>13281</v>
      </c>
    </row>
    <row r="84" spans="1:12" s="36" customFormat="1">
      <c r="A84" s="29"/>
      <c r="B84" s="30"/>
      <c r="C84" s="30"/>
      <c r="D84" s="31">
        <v>630</v>
      </c>
      <c r="E84" s="59" t="s">
        <v>10</v>
      </c>
      <c r="F84" s="33">
        <v>18781.689999999999</v>
      </c>
      <c r="G84" s="33">
        <v>13077.52</v>
      </c>
      <c r="H84" s="33">
        <v>12595</v>
      </c>
      <c r="I84" s="34">
        <v>11121.15</v>
      </c>
      <c r="J84" s="187">
        <v>11820</v>
      </c>
      <c r="K84" s="35">
        <v>11570</v>
      </c>
      <c r="L84" s="33">
        <v>11719</v>
      </c>
    </row>
    <row r="85" spans="1:12">
      <c r="A85" s="9"/>
      <c r="B85" s="14" t="s">
        <v>83</v>
      </c>
      <c r="C85" s="14"/>
      <c r="D85" s="221" t="s">
        <v>58</v>
      </c>
      <c r="E85" s="222"/>
      <c r="F85" s="15">
        <f>SUM(F86:F87)</f>
        <v>8125.67</v>
      </c>
      <c r="G85" s="15">
        <f t="shared" ref="G85:L85" si="30">SUM(G86:G87)</f>
        <v>8822.41</v>
      </c>
      <c r="H85" s="15">
        <f t="shared" si="30"/>
        <v>8775</v>
      </c>
      <c r="I85" s="18">
        <f t="shared" si="30"/>
        <v>8775</v>
      </c>
      <c r="J85" s="186">
        <f t="shared" si="30"/>
        <v>8775</v>
      </c>
      <c r="K85" s="21">
        <f t="shared" si="30"/>
        <v>8775</v>
      </c>
      <c r="L85" s="15">
        <f t="shared" si="30"/>
        <v>8775</v>
      </c>
    </row>
    <row r="86" spans="1:12" s="36" customFormat="1">
      <c r="A86" s="29"/>
      <c r="B86" s="30"/>
      <c r="C86" s="30"/>
      <c r="D86" s="31">
        <v>610</v>
      </c>
      <c r="E86" s="59" t="s">
        <v>6</v>
      </c>
      <c r="F86" s="33">
        <v>6067.71</v>
      </c>
      <c r="G86" s="33">
        <v>6420</v>
      </c>
      <c r="H86" s="33">
        <v>6370</v>
      </c>
      <c r="I86" s="34">
        <v>6370</v>
      </c>
      <c r="J86" s="187">
        <v>6370</v>
      </c>
      <c r="K86" s="35">
        <v>6370</v>
      </c>
      <c r="L86" s="33">
        <v>6370</v>
      </c>
    </row>
    <row r="87" spans="1:12" s="36" customFormat="1">
      <c r="A87" s="29"/>
      <c r="B87" s="30"/>
      <c r="C87" s="30"/>
      <c r="D87" s="31">
        <v>620</v>
      </c>
      <c r="E87" s="60" t="s">
        <v>7</v>
      </c>
      <c r="F87" s="33">
        <v>2057.96</v>
      </c>
      <c r="G87" s="33">
        <v>2402.41</v>
      </c>
      <c r="H87" s="33">
        <v>2405</v>
      </c>
      <c r="I87" s="34">
        <v>2405</v>
      </c>
      <c r="J87" s="187">
        <v>2405</v>
      </c>
      <c r="K87" s="35">
        <v>2405</v>
      </c>
      <c r="L87" s="33">
        <v>2405</v>
      </c>
    </row>
    <row r="88" spans="1:12" ht="15.75" customHeight="1">
      <c r="A88" s="9"/>
      <c r="B88" s="14" t="s">
        <v>84</v>
      </c>
      <c r="C88" s="14"/>
      <c r="D88" s="221" t="s">
        <v>59</v>
      </c>
      <c r="E88" s="222"/>
      <c r="F88" s="15">
        <f>SUM(F89:F89)</f>
        <v>0</v>
      </c>
      <c r="G88" s="15">
        <f t="shared" ref="G88:L88" si="31">SUM(G89:G89)</f>
        <v>0</v>
      </c>
      <c r="H88" s="15">
        <f t="shared" si="31"/>
        <v>0</v>
      </c>
      <c r="I88" s="18">
        <f t="shared" si="31"/>
        <v>0</v>
      </c>
      <c r="J88" s="186">
        <f t="shared" si="31"/>
        <v>500</v>
      </c>
      <c r="K88" s="21">
        <f t="shared" si="31"/>
        <v>500</v>
      </c>
      <c r="L88" s="15">
        <f t="shared" si="31"/>
        <v>500</v>
      </c>
    </row>
    <row r="89" spans="1:12" s="36" customFormat="1">
      <c r="A89" s="38"/>
      <c r="B89" s="30"/>
      <c r="C89" s="30"/>
      <c r="D89" s="31">
        <v>640</v>
      </c>
      <c r="E89" s="32" t="s">
        <v>60</v>
      </c>
      <c r="F89" s="33">
        <v>0</v>
      </c>
      <c r="G89" s="33">
        <v>0</v>
      </c>
      <c r="H89" s="33">
        <v>0</v>
      </c>
      <c r="I89" s="34">
        <v>0</v>
      </c>
      <c r="J89" s="187">
        <v>500</v>
      </c>
      <c r="K89" s="35">
        <v>500</v>
      </c>
      <c r="L89" s="33">
        <v>500</v>
      </c>
    </row>
    <row r="90" spans="1:12">
      <c r="A90" s="11">
        <v>8</v>
      </c>
      <c r="B90" s="12"/>
      <c r="C90" s="12"/>
      <c r="D90" s="219" t="s">
        <v>76</v>
      </c>
      <c r="E90" s="220"/>
      <c r="F90" s="13">
        <f>SUM(F91,F93,F95,)</f>
        <v>1765.01</v>
      </c>
      <c r="G90" s="13">
        <f t="shared" ref="G90:L90" si="32">SUM(G91,G93,G95,)</f>
        <v>3376.1400000000003</v>
      </c>
      <c r="H90" s="13">
        <f t="shared" si="32"/>
        <v>4900</v>
      </c>
      <c r="I90" s="17">
        <f t="shared" si="32"/>
        <v>5677.74</v>
      </c>
      <c r="J90" s="185">
        <f t="shared" si="32"/>
        <v>4100</v>
      </c>
      <c r="K90" s="20">
        <f t="shared" si="32"/>
        <v>3000</v>
      </c>
      <c r="L90" s="13">
        <f t="shared" si="32"/>
        <v>2500</v>
      </c>
    </row>
    <row r="91" spans="1:12">
      <c r="A91" s="9"/>
      <c r="B91" s="14" t="s">
        <v>53</v>
      </c>
      <c r="C91" s="14"/>
      <c r="D91" s="221" t="s">
        <v>64</v>
      </c>
      <c r="E91" s="222"/>
      <c r="F91" s="15">
        <f>SUM(F92)</f>
        <v>208.3</v>
      </c>
      <c r="G91" s="15">
        <f t="shared" ref="G91:L91" si="33">SUM(G92)</f>
        <v>366.97</v>
      </c>
      <c r="H91" s="15">
        <f t="shared" si="33"/>
        <v>300</v>
      </c>
      <c r="I91" s="18">
        <f t="shared" si="33"/>
        <v>300</v>
      </c>
      <c r="J91" s="186">
        <f t="shared" si="33"/>
        <v>300</v>
      </c>
      <c r="K91" s="21">
        <f t="shared" si="33"/>
        <v>200</v>
      </c>
      <c r="L91" s="15">
        <f t="shared" si="33"/>
        <v>200</v>
      </c>
    </row>
    <row r="92" spans="1:12" s="36" customFormat="1">
      <c r="A92" s="29"/>
      <c r="B92" s="30"/>
      <c r="C92" s="30"/>
      <c r="D92" s="31">
        <v>630</v>
      </c>
      <c r="E92" s="32" t="s">
        <v>10</v>
      </c>
      <c r="F92" s="33">
        <v>208.3</v>
      </c>
      <c r="G92" s="33">
        <v>366.97</v>
      </c>
      <c r="H92" s="33">
        <v>300</v>
      </c>
      <c r="I92" s="34">
        <v>300</v>
      </c>
      <c r="J92" s="187">
        <v>300</v>
      </c>
      <c r="K92" s="35">
        <v>200</v>
      </c>
      <c r="L92" s="33">
        <v>200</v>
      </c>
    </row>
    <row r="93" spans="1:12">
      <c r="A93" s="9"/>
      <c r="B93" s="14" t="s">
        <v>55</v>
      </c>
      <c r="C93" s="14"/>
      <c r="D93" s="221" t="s">
        <v>65</v>
      </c>
      <c r="E93" s="222"/>
      <c r="F93" s="15">
        <f>SUM(F94)</f>
        <v>0</v>
      </c>
      <c r="G93" s="15">
        <f t="shared" ref="G93:L93" si="34">SUM(G94)</f>
        <v>300</v>
      </c>
      <c r="H93" s="15">
        <f t="shared" si="34"/>
        <v>300</v>
      </c>
      <c r="I93" s="18">
        <f t="shared" si="34"/>
        <v>300</v>
      </c>
      <c r="J93" s="186">
        <f t="shared" si="34"/>
        <v>300</v>
      </c>
      <c r="K93" s="21">
        <f t="shared" si="34"/>
        <v>300</v>
      </c>
      <c r="L93" s="15">
        <f t="shared" si="34"/>
        <v>300</v>
      </c>
    </row>
    <row r="94" spans="1:12" s="36" customFormat="1">
      <c r="A94" s="29"/>
      <c r="B94" s="30"/>
      <c r="C94" s="30"/>
      <c r="D94" s="31">
        <v>640</v>
      </c>
      <c r="E94" s="32" t="s">
        <v>19</v>
      </c>
      <c r="F94" s="33">
        <v>0</v>
      </c>
      <c r="G94" s="33">
        <v>300</v>
      </c>
      <c r="H94" s="33">
        <v>300</v>
      </c>
      <c r="I94" s="34">
        <v>300</v>
      </c>
      <c r="J94" s="187">
        <v>300</v>
      </c>
      <c r="K94" s="35">
        <v>300</v>
      </c>
      <c r="L94" s="33">
        <v>300</v>
      </c>
    </row>
    <row r="95" spans="1:12">
      <c r="A95" s="9"/>
      <c r="B95" s="14" t="s">
        <v>57</v>
      </c>
      <c r="C95" s="14"/>
      <c r="D95" s="221" t="s">
        <v>62</v>
      </c>
      <c r="E95" s="222"/>
      <c r="F95" s="15">
        <f t="shared" ref="F95:L95" si="35">SUM(F96:F96)</f>
        <v>1556.71</v>
      </c>
      <c r="G95" s="15">
        <f t="shared" si="35"/>
        <v>2709.17</v>
      </c>
      <c r="H95" s="15">
        <f t="shared" si="35"/>
        <v>4300</v>
      </c>
      <c r="I95" s="18">
        <f t="shared" si="35"/>
        <v>5077.74</v>
      </c>
      <c r="J95" s="186">
        <f t="shared" si="35"/>
        <v>3500</v>
      </c>
      <c r="K95" s="21">
        <f t="shared" si="35"/>
        <v>2500</v>
      </c>
      <c r="L95" s="15">
        <f t="shared" si="35"/>
        <v>2000</v>
      </c>
    </row>
    <row r="96" spans="1:12" s="36" customFormat="1">
      <c r="A96" s="29"/>
      <c r="B96" s="30"/>
      <c r="C96" s="30"/>
      <c r="D96" s="31">
        <v>630</v>
      </c>
      <c r="E96" s="214" t="s">
        <v>227</v>
      </c>
      <c r="F96" s="33">
        <v>1556.71</v>
      </c>
      <c r="G96" s="33">
        <v>2709.17</v>
      </c>
      <c r="H96" s="33">
        <v>4300</v>
      </c>
      <c r="I96" s="34">
        <v>5077.74</v>
      </c>
      <c r="J96" s="187">
        <v>3500</v>
      </c>
      <c r="K96" s="35">
        <v>2500</v>
      </c>
      <c r="L96" s="33">
        <v>2000</v>
      </c>
    </row>
    <row r="97" spans="1:12">
      <c r="A97" s="11">
        <v>9</v>
      </c>
      <c r="B97" s="12"/>
      <c r="C97" s="12"/>
      <c r="D97" s="219" t="s">
        <v>69</v>
      </c>
      <c r="E97" s="220"/>
      <c r="F97" s="13">
        <f>SUM(F98,F100,F102,F104,F108)</f>
        <v>22547.05</v>
      </c>
      <c r="G97" s="13">
        <f t="shared" ref="G97:L97" si="36">SUM(G98,G100,G102,G104,G108)</f>
        <v>30613.609999999997</v>
      </c>
      <c r="H97" s="13">
        <f t="shared" si="36"/>
        <v>24750</v>
      </c>
      <c r="I97" s="17">
        <f t="shared" si="36"/>
        <v>34992.82</v>
      </c>
      <c r="J97" s="185">
        <f t="shared" si="36"/>
        <v>36140</v>
      </c>
      <c r="K97" s="20">
        <f t="shared" si="36"/>
        <v>34350</v>
      </c>
      <c r="L97" s="13">
        <f t="shared" si="36"/>
        <v>34660</v>
      </c>
    </row>
    <row r="98" spans="1:12">
      <c r="A98" s="9"/>
      <c r="B98" s="14" t="s">
        <v>61</v>
      </c>
      <c r="C98" s="14"/>
      <c r="D98" s="221" t="s">
        <v>105</v>
      </c>
      <c r="E98" s="222"/>
      <c r="F98" s="15">
        <f>SUM(F99:F99)</f>
        <v>3757.29</v>
      </c>
      <c r="G98" s="15">
        <f t="shared" ref="G98:L98" si="37">SUM(G99:G99)</f>
        <v>4000</v>
      </c>
      <c r="H98" s="15">
        <f t="shared" si="37"/>
        <v>2500</v>
      </c>
      <c r="I98" s="18">
        <f t="shared" si="37"/>
        <v>7714.16</v>
      </c>
      <c r="J98" s="186">
        <f t="shared" si="37"/>
        <v>8000</v>
      </c>
      <c r="K98" s="21">
        <f t="shared" si="37"/>
        <v>8200</v>
      </c>
      <c r="L98" s="15">
        <f t="shared" si="37"/>
        <v>8400</v>
      </c>
    </row>
    <row r="99" spans="1:12" s="36" customFormat="1">
      <c r="A99" s="29"/>
      <c r="B99" s="30"/>
      <c r="C99" s="30"/>
      <c r="D99" s="31">
        <v>640</v>
      </c>
      <c r="E99" s="32" t="s">
        <v>67</v>
      </c>
      <c r="F99" s="33">
        <v>3757.29</v>
      </c>
      <c r="G99" s="33">
        <v>4000</v>
      </c>
      <c r="H99" s="33">
        <v>2500</v>
      </c>
      <c r="I99" s="34">
        <v>7714.16</v>
      </c>
      <c r="J99" s="187">
        <v>8000</v>
      </c>
      <c r="K99" s="35">
        <v>8200</v>
      </c>
      <c r="L99" s="33">
        <v>8400</v>
      </c>
    </row>
    <row r="100" spans="1:12">
      <c r="A100" s="9"/>
      <c r="B100" s="14" t="s">
        <v>63</v>
      </c>
      <c r="C100" s="14"/>
      <c r="D100" s="221" t="s">
        <v>71</v>
      </c>
      <c r="E100" s="222"/>
      <c r="F100" s="15">
        <f>SUM(F101)</f>
        <v>2156.38</v>
      </c>
      <c r="G100" s="15">
        <f t="shared" ref="G100:L100" si="38">SUM(G101)</f>
        <v>3137.18</v>
      </c>
      <c r="H100" s="15">
        <f t="shared" si="38"/>
        <v>1400</v>
      </c>
      <c r="I100" s="18">
        <f t="shared" si="38"/>
        <v>2186.31</v>
      </c>
      <c r="J100" s="186">
        <f t="shared" si="38"/>
        <v>3530</v>
      </c>
      <c r="K100" s="21">
        <f t="shared" si="38"/>
        <v>2600</v>
      </c>
      <c r="L100" s="15">
        <f t="shared" si="38"/>
        <v>2700</v>
      </c>
    </row>
    <row r="101" spans="1:12" s="36" customFormat="1">
      <c r="A101" s="29"/>
      <c r="B101" s="30"/>
      <c r="C101" s="30"/>
      <c r="D101" s="31">
        <v>640</v>
      </c>
      <c r="E101" s="32" t="s">
        <v>67</v>
      </c>
      <c r="F101" s="33">
        <v>2156.38</v>
      </c>
      <c r="G101" s="33">
        <v>3137.18</v>
      </c>
      <c r="H101" s="33">
        <v>1400</v>
      </c>
      <c r="I101" s="34">
        <v>2186.31</v>
      </c>
      <c r="J101" s="187">
        <v>3530</v>
      </c>
      <c r="K101" s="35">
        <v>2600</v>
      </c>
      <c r="L101" s="33">
        <v>2700</v>
      </c>
    </row>
    <row r="102" spans="1:12">
      <c r="A102" s="9"/>
      <c r="B102" s="14" t="s">
        <v>85</v>
      </c>
      <c r="C102" s="14"/>
      <c r="D102" s="221" t="s">
        <v>72</v>
      </c>
      <c r="E102" s="222"/>
      <c r="F102" s="15">
        <f>SUM(F103)</f>
        <v>481.4</v>
      </c>
      <c r="G102" s="15">
        <f t="shared" ref="G102:L102" si="39">SUM(G103)</f>
        <v>498</v>
      </c>
      <c r="H102" s="15">
        <f t="shared" si="39"/>
        <v>150</v>
      </c>
      <c r="I102" s="18">
        <f t="shared" si="39"/>
        <v>348.6</v>
      </c>
      <c r="J102" s="186">
        <f t="shared" si="39"/>
        <v>350</v>
      </c>
      <c r="K102" s="21">
        <f t="shared" si="39"/>
        <v>360</v>
      </c>
      <c r="L102" s="15">
        <f t="shared" si="39"/>
        <v>370</v>
      </c>
    </row>
    <row r="103" spans="1:12" s="36" customFormat="1">
      <c r="A103" s="29"/>
      <c r="B103" s="30"/>
      <c r="C103" s="30"/>
      <c r="D103" s="31">
        <v>640</v>
      </c>
      <c r="E103" s="32" t="s">
        <v>67</v>
      </c>
      <c r="F103" s="33">
        <v>481.4</v>
      </c>
      <c r="G103" s="33">
        <v>498</v>
      </c>
      <c r="H103" s="33">
        <v>150</v>
      </c>
      <c r="I103" s="34">
        <v>348.6</v>
      </c>
      <c r="J103" s="187">
        <v>350</v>
      </c>
      <c r="K103" s="35">
        <v>360</v>
      </c>
      <c r="L103" s="33">
        <v>370</v>
      </c>
    </row>
    <row r="104" spans="1:12">
      <c r="A104" s="9"/>
      <c r="B104" s="14" t="s">
        <v>86</v>
      </c>
      <c r="C104" s="14"/>
      <c r="D104" s="221" t="s">
        <v>73</v>
      </c>
      <c r="E104" s="222"/>
      <c r="F104" s="15">
        <f>SUM(F105:F107)</f>
        <v>5519.6900000000005</v>
      </c>
      <c r="G104" s="15">
        <f t="shared" ref="G104:L104" si="40">SUM(G105:G107)</f>
        <v>5357.03</v>
      </c>
      <c r="H104" s="15">
        <f t="shared" si="40"/>
        <v>3200</v>
      </c>
      <c r="I104" s="18">
        <f t="shared" si="40"/>
        <v>7243.75</v>
      </c>
      <c r="J104" s="186">
        <f t="shared" si="40"/>
        <v>4570</v>
      </c>
      <c r="K104" s="21">
        <f t="shared" si="40"/>
        <v>3500</v>
      </c>
      <c r="L104" s="15">
        <f t="shared" si="40"/>
        <v>3500</v>
      </c>
    </row>
    <row r="105" spans="1:12" s="36" customFormat="1">
      <c r="A105" s="29"/>
      <c r="B105" s="30"/>
      <c r="C105" s="30"/>
      <c r="D105" s="31">
        <v>610</v>
      </c>
      <c r="E105" s="32" t="s">
        <v>6</v>
      </c>
      <c r="F105" s="33">
        <v>2424</v>
      </c>
      <c r="G105" s="33">
        <v>3040.96</v>
      </c>
      <c r="H105" s="33">
        <v>2113.5</v>
      </c>
      <c r="I105" s="34">
        <v>3602.3</v>
      </c>
      <c r="J105" s="187">
        <v>2300</v>
      </c>
      <c r="K105" s="35">
        <v>1800</v>
      </c>
      <c r="L105" s="33">
        <v>1800</v>
      </c>
    </row>
    <row r="106" spans="1:12" s="36" customFormat="1">
      <c r="A106" s="29"/>
      <c r="B106" s="30"/>
      <c r="C106" s="30"/>
      <c r="D106" s="31">
        <v>620</v>
      </c>
      <c r="E106" s="32" t="s">
        <v>7</v>
      </c>
      <c r="F106" s="33">
        <v>949.4</v>
      </c>
      <c r="G106" s="33">
        <v>1139.8599999999999</v>
      </c>
      <c r="H106" s="33">
        <v>991.5</v>
      </c>
      <c r="I106" s="34">
        <v>1259</v>
      </c>
      <c r="J106" s="187">
        <v>804</v>
      </c>
      <c r="K106" s="35">
        <v>630</v>
      </c>
      <c r="L106" s="33">
        <v>630</v>
      </c>
    </row>
    <row r="107" spans="1:12" s="36" customFormat="1">
      <c r="A107" s="29"/>
      <c r="B107" s="30"/>
      <c r="C107" s="30"/>
      <c r="D107" s="31">
        <v>630</v>
      </c>
      <c r="E107" s="32" t="s">
        <v>10</v>
      </c>
      <c r="F107" s="33">
        <v>2146.29</v>
      </c>
      <c r="G107" s="33">
        <v>1176.21</v>
      </c>
      <c r="H107" s="33">
        <v>95</v>
      </c>
      <c r="I107" s="34">
        <v>2382.4499999999998</v>
      </c>
      <c r="J107" s="187">
        <v>1466</v>
      </c>
      <c r="K107" s="35">
        <v>1070</v>
      </c>
      <c r="L107" s="33">
        <v>1070</v>
      </c>
    </row>
    <row r="108" spans="1:12" s="36" customFormat="1">
      <c r="A108" s="63"/>
      <c r="B108" s="74">
        <v>41768</v>
      </c>
      <c r="C108" s="69"/>
      <c r="D108" s="70" t="s">
        <v>110</v>
      </c>
      <c r="E108" s="71"/>
      <c r="F108" s="72">
        <f>SUM(F109:F111)</f>
        <v>10632.289999999999</v>
      </c>
      <c r="G108" s="72">
        <f t="shared" ref="G108:L108" si="41">SUM(G109:G111)</f>
        <v>17621.399999999998</v>
      </c>
      <c r="H108" s="72">
        <f t="shared" si="41"/>
        <v>17500</v>
      </c>
      <c r="I108" s="73">
        <f t="shared" si="41"/>
        <v>17500</v>
      </c>
      <c r="J108" s="191">
        <f t="shared" si="41"/>
        <v>19690</v>
      </c>
      <c r="K108" s="180">
        <f t="shared" si="41"/>
        <v>19690</v>
      </c>
      <c r="L108" s="72">
        <f t="shared" si="41"/>
        <v>19690</v>
      </c>
    </row>
    <row r="109" spans="1:12" s="36" customFormat="1">
      <c r="A109" s="29"/>
      <c r="B109" s="30"/>
      <c r="C109" s="30"/>
      <c r="D109" s="31">
        <v>610</v>
      </c>
      <c r="E109" s="32" t="s">
        <v>6</v>
      </c>
      <c r="F109" s="33">
        <v>7491.84</v>
      </c>
      <c r="G109" s="33">
        <v>12609.36</v>
      </c>
      <c r="H109" s="33">
        <v>12610</v>
      </c>
      <c r="I109" s="34">
        <v>12571.4</v>
      </c>
      <c r="J109" s="187">
        <v>14500</v>
      </c>
      <c r="K109" s="35">
        <v>14500</v>
      </c>
      <c r="L109" s="33">
        <v>14500</v>
      </c>
    </row>
    <row r="110" spans="1:12" s="36" customFormat="1">
      <c r="A110" s="29"/>
      <c r="B110" s="30"/>
      <c r="C110" s="30"/>
      <c r="D110" s="31">
        <v>620</v>
      </c>
      <c r="E110" s="32" t="s">
        <v>7</v>
      </c>
      <c r="F110" s="33">
        <v>2962.37</v>
      </c>
      <c r="G110" s="33">
        <v>4867.92</v>
      </c>
      <c r="H110" s="33">
        <v>4770</v>
      </c>
      <c r="I110" s="34">
        <v>4828.6000000000004</v>
      </c>
      <c r="J110" s="187">
        <v>5070</v>
      </c>
      <c r="K110" s="35">
        <v>5070</v>
      </c>
      <c r="L110" s="33">
        <v>5070</v>
      </c>
    </row>
    <row r="111" spans="1:12" s="36" customFormat="1">
      <c r="A111" s="29"/>
      <c r="B111" s="30"/>
      <c r="C111" s="30"/>
      <c r="D111" s="31">
        <v>630</v>
      </c>
      <c r="E111" s="32" t="s">
        <v>10</v>
      </c>
      <c r="F111" s="33">
        <v>178.08</v>
      </c>
      <c r="G111" s="33">
        <v>144.12</v>
      </c>
      <c r="H111" s="33">
        <v>120</v>
      </c>
      <c r="I111" s="34">
        <v>100</v>
      </c>
      <c r="J111" s="187">
        <v>120</v>
      </c>
      <c r="K111" s="35">
        <v>120</v>
      </c>
      <c r="L111" s="33">
        <v>120</v>
      </c>
    </row>
    <row r="112" spans="1:12">
      <c r="A112" s="11">
        <v>10</v>
      </c>
      <c r="B112" s="12"/>
      <c r="C112" s="12"/>
      <c r="D112" s="219" t="s">
        <v>74</v>
      </c>
      <c r="E112" s="220"/>
      <c r="F112" s="13">
        <f>SUM(F113,F115,F119)</f>
        <v>63436.37</v>
      </c>
      <c r="G112" s="13">
        <f t="shared" ref="G112:L112" si="42">SUM(G113,G115,G119)</f>
        <v>93745.420000000013</v>
      </c>
      <c r="H112" s="13">
        <f t="shared" si="42"/>
        <v>69209.09</v>
      </c>
      <c r="I112" s="17">
        <f t="shared" si="42"/>
        <v>84648.47</v>
      </c>
      <c r="J112" s="185">
        <f t="shared" si="42"/>
        <v>67259.100000000006</v>
      </c>
      <c r="K112" s="20">
        <f t="shared" si="42"/>
        <v>58151.4</v>
      </c>
      <c r="L112" s="13">
        <f t="shared" si="42"/>
        <v>64063.7</v>
      </c>
    </row>
    <row r="113" spans="1:13">
      <c r="A113" s="9"/>
      <c r="B113" s="14" t="s">
        <v>81</v>
      </c>
      <c r="C113" s="14"/>
      <c r="D113" s="221" t="s">
        <v>31</v>
      </c>
      <c r="E113" s="222"/>
      <c r="F113" s="15">
        <f>SUM(F114)</f>
        <v>1067.8</v>
      </c>
      <c r="G113" s="15">
        <f t="shared" ref="G113:L113" si="43">SUM(G114)</f>
        <v>1548.92</v>
      </c>
      <c r="H113" s="15">
        <f t="shared" si="43"/>
        <v>550</v>
      </c>
      <c r="I113" s="18">
        <f t="shared" si="43"/>
        <v>1644.37</v>
      </c>
      <c r="J113" s="186">
        <f t="shared" si="43"/>
        <v>1000</v>
      </c>
      <c r="K113" s="21">
        <f t="shared" si="43"/>
        <v>1200</v>
      </c>
      <c r="L113" s="15">
        <f t="shared" si="43"/>
        <v>900</v>
      </c>
    </row>
    <row r="114" spans="1:13" s="36" customFormat="1">
      <c r="A114" s="29"/>
      <c r="B114" s="30"/>
      <c r="C114" s="30"/>
      <c r="D114" s="31">
        <v>630</v>
      </c>
      <c r="E114" s="32" t="s">
        <v>10</v>
      </c>
      <c r="F114" s="33">
        <v>1067.8</v>
      </c>
      <c r="G114" s="33">
        <v>1548.92</v>
      </c>
      <c r="H114" s="33">
        <v>550</v>
      </c>
      <c r="I114" s="34">
        <v>1644.37</v>
      </c>
      <c r="J114" s="187">
        <v>1000</v>
      </c>
      <c r="K114" s="35">
        <v>1200</v>
      </c>
      <c r="L114" s="33">
        <v>900</v>
      </c>
    </row>
    <row r="115" spans="1:13">
      <c r="A115" s="9"/>
      <c r="B115" s="14" t="s">
        <v>82</v>
      </c>
      <c r="C115" s="14"/>
      <c r="D115" s="221" t="s">
        <v>68</v>
      </c>
      <c r="E115" s="222"/>
      <c r="F115" s="15">
        <f>SUM(F116:F118)</f>
        <v>72.600000000000009</v>
      </c>
      <c r="G115" s="15">
        <f t="shared" ref="G115:L115" si="44">SUM(G116:G118)</f>
        <v>74.600000000000009</v>
      </c>
      <c r="H115" s="15">
        <f t="shared" si="44"/>
        <v>80</v>
      </c>
      <c r="I115" s="18">
        <f t="shared" si="44"/>
        <v>80</v>
      </c>
      <c r="J115" s="186">
        <f t="shared" si="44"/>
        <v>80</v>
      </c>
      <c r="K115" s="21">
        <f t="shared" si="44"/>
        <v>85</v>
      </c>
      <c r="L115" s="15">
        <f t="shared" si="44"/>
        <v>85</v>
      </c>
    </row>
    <row r="116" spans="1:13" s="36" customFormat="1">
      <c r="A116" s="29"/>
      <c r="B116" s="30"/>
      <c r="C116" s="30"/>
      <c r="D116" s="31">
        <v>610</v>
      </c>
      <c r="E116" s="32" t="s">
        <v>6</v>
      </c>
      <c r="F116" s="33">
        <v>40</v>
      </c>
      <c r="G116" s="33">
        <v>41</v>
      </c>
      <c r="H116" s="33">
        <v>41</v>
      </c>
      <c r="I116" s="34">
        <v>41</v>
      </c>
      <c r="J116" s="187">
        <v>41</v>
      </c>
      <c r="K116" s="35">
        <v>43</v>
      </c>
      <c r="L116" s="33">
        <v>43</v>
      </c>
    </row>
    <row r="117" spans="1:13" s="36" customFormat="1">
      <c r="A117" s="29"/>
      <c r="B117" s="30"/>
      <c r="C117" s="30"/>
      <c r="D117" s="31">
        <v>620</v>
      </c>
      <c r="E117" s="28" t="s">
        <v>101</v>
      </c>
      <c r="F117" s="33">
        <v>13.98</v>
      </c>
      <c r="G117" s="33">
        <v>14.34</v>
      </c>
      <c r="H117" s="33">
        <v>14.34</v>
      </c>
      <c r="I117" s="34">
        <v>14.34</v>
      </c>
      <c r="J117" s="187">
        <v>14.34</v>
      </c>
      <c r="K117" s="35">
        <v>16.8</v>
      </c>
      <c r="L117" s="33">
        <v>16.8</v>
      </c>
    </row>
    <row r="118" spans="1:13" s="36" customFormat="1">
      <c r="A118" s="29"/>
      <c r="B118" s="30"/>
      <c r="C118" s="30"/>
      <c r="D118" s="31">
        <v>630</v>
      </c>
      <c r="E118" s="62" t="s">
        <v>10</v>
      </c>
      <c r="F118" s="33">
        <v>18.62</v>
      </c>
      <c r="G118" s="33">
        <v>19.260000000000002</v>
      </c>
      <c r="H118" s="33">
        <v>24.66</v>
      </c>
      <c r="I118" s="34">
        <v>24.66</v>
      </c>
      <c r="J118" s="187">
        <v>24.66</v>
      </c>
      <c r="K118" s="35">
        <v>25.2</v>
      </c>
      <c r="L118" s="33">
        <v>25.2</v>
      </c>
      <c r="M118" s="36" t="s">
        <v>232</v>
      </c>
    </row>
    <row r="119" spans="1:13">
      <c r="A119" s="9"/>
      <c r="B119" s="14" t="s">
        <v>88</v>
      </c>
      <c r="C119" s="14"/>
      <c r="D119" s="221" t="s">
        <v>87</v>
      </c>
      <c r="E119" s="222"/>
      <c r="F119" s="15">
        <f>SUM(F120:F125)</f>
        <v>62295.97</v>
      </c>
      <c r="G119" s="15">
        <f t="shared" ref="G119:L119" si="45">SUM(G120:G125)</f>
        <v>92121.900000000009</v>
      </c>
      <c r="H119" s="15">
        <f t="shared" si="45"/>
        <v>68579.09</v>
      </c>
      <c r="I119" s="18">
        <f t="shared" si="45"/>
        <v>82924.100000000006</v>
      </c>
      <c r="J119" s="186">
        <f t="shared" si="45"/>
        <v>66179.100000000006</v>
      </c>
      <c r="K119" s="21">
        <f t="shared" si="45"/>
        <v>56866.400000000001</v>
      </c>
      <c r="L119" s="15">
        <f t="shared" si="45"/>
        <v>63078.7</v>
      </c>
    </row>
    <row r="120" spans="1:13" s="36" customFormat="1">
      <c r="A120" s="29"/>
      <c r="B120" s="30"/>
      <c r="C120" s="30"/>
      <c r="D120" s="31">
        <v>610</v>
      </c>
      <c r="E120" s="32" t="s">
        <v>6</v>
      </c>
      <c r="F120" s="33">
        <v>15976.1</v>
      </c>
      <c r="G120" s="33">
        <v>14394.08</v>
      </c>
      <c r="H120" s="33">
        <v>16944</v>
      </c>
      <c r="I120" s="34">
        <v>16203.23</v>
      </c>
      <c r="J120" s="187">
        <v>24500</v>
      </c>
      <c r="K120" s="35">
        <v>17085</v>
      </c>
      <c r="L120" s="33">
        <v>17330</v>
      </c>
    </row>
    <row r="121" spans="1:13" s="36" customFormat="1">
      <c r="A121" s="29"/>
      <c r="B121" s="30"/>
      <c r="C121" s="30"/>
      <c r="D121" s="31">
        <v>620</v>
      </c>
      <c r="E121" s="32" t="s">
        <v>7</v>
      </c>
      <c r="F121" s="33">
        <v>6846.65</v>
      </c>
      <c r="G121" s="33">
        <v>4498.17</v>
      </c>
      <c r="H121" s="33">
        <v>4283.66</v>
      </c>
      <c r="I121" s="34">
        <v>4662.99</v>
      </c>
      <c r="J121" s="187">
        <v>9100</v>
      </c>
      <c r="K121" s="35">
        <v>5972</v>
      </c>
      <c r="L121" s="33">
        <v>6057</v>
      </c>
    </row>
    <row r="122" spans="1:13" s="36" customFormat="1">
      <c r="A122" s="29"/>
      <c r="B122" s="30"/>
      <c r="C122" s="30"/>
      <c r="D122" s="31">
        <v>630</v>
      </c>
      <c r="E122" s="42" t="s">
        <v>10</v>
      </c>
      <c r="F122" s="43">
        <v>38798.160000000003</v>
      </c>
      <c r="G122" s="43">
        <v>72612.960000000006</v>
      </c>
      <c r="H122" s="43">
        <v>44351.43</v>
      </c>
      <c r="I122" s="44">
        <v>58157.88</v>
      </c>
      <c r="J122" s="192">
        <v>31979.1</v>
      </c>
      <c r="K122" s="45">
        <v>32809.4</v>
      </c>
      <c r="L122" s="43">
        <v>38491.699999999997</v>
      </c>
    </row>
    <row r="123" spans="1:13" s="36" customFormat="1">
      <c r="A123" s="29"/>
      <c r="B123" s="30"/>
      <c r="C123" s="30"/>
      <c r="D123" s="31">
        <v>610</v>
      </c>
      <c r="E123" s="28" t="s">
        <v>102</v>
      </c>
      <c r="F123" s="43">
        <v>50</v>
      </c>
      <c r="G123" s="43">
        <v>102.27</v>
      </c>
      <c r="H123" s="43">
        <v>396</v>
      </c>
      <c r="I123" s="44">
        <v>200</v>
      </c>
      <c r="J123" s="192">
        <v>50</v>
      </c>
      <c r="K123" s="45">
        <v>200</v>
      </c>
      <c r="L123" s="43">
        <v>300</v>
      </c>
    </row>
    <row r="124" spans="1:13" s="36" customFormat="1">
      <c r="A124" s="29"/>
      <c r="B124" s="30"/>
      <c r="C124" s="30"/>
      <c r="D124" s="31">
        <v>620</v>
      </c>
      <c r="E124" s="28" t="s">
        <v>103</v>
      </c>
      <c r="F124" s="43">
        <v>0</v>
      </c>
      <c r="G124" s="43">
        <v>0</v>
      </c>
      <c r="H124" s="43">
        <v>271.26</v>
      </c>
      <c r="I124" s="44">
        <v>400</v>
      </c>
      <c r="J124" s="192">
        <v>80</v>
      </c>
      <c r="K124" s="45">
        <v>350</v>
      </c>
      <c r="L124" s="43">
        <v>500</v>
      </c>
    </row>
    <row r="125" spans="1:13" s="36" customFormat="1">
      <c r="A125" s="38"/>
      <c r="B125" s="30"/>
      <c r="C125" s="30"/>
      <c r="D125" s="77">
        <v>630</v>
      </c>
      <c r="E125" s="49" t="s">
        <v>104</v>
      </c>
      <c r="F125" s="43">
        <v>625.05999999999995</v>
      </c>
      <c r="G125" s="43">
        <v>514.41999999999996</v>
      </c>
      <c r="H125" s="43">
        <v>2332.7399999999998</v>
      </c>
      <c r="I125" s="44">
        <v>3300</v>
      </c>
      <c r="J125" s="192">
        <v>470</v>
      </c>
      <c r="K125" s="45">
        <v>450</v>
      </c>
      <c r="L125" s="43">
        <v>400</v>
      </c>
      <c r="M125" s="1" t="s">
        <v>232</v>
      </c>
    </row>
    <row r="126" spans="1:13" s="24" customFormat="1">
      <c r="A126" s="22"/>
      <c r="B126" s="23"/>
      <c r="C126" s="23"/>
      <c r="D126" s="219" t="s">
        <v>93</v>
      </c>
      <c r="E126" s="220"/>
      <c r="F126" s="13">
        <f t="shared" ref="F126:L126" si="46">SUM(F3,F23,F26,F44,F59,F68,F75,F90,F97,F112)</f>
        <v>455489.31</v>
      </c>
      <c r="G126" s="13">
        <f t="shared" si="46"/>
        <v>354865.64</v>
      </c>
      <c r="H126" s="13">
        <f t="shared" si="46"/>
        <v>589309</v>
      </c>
      <c r="I126" s="17">
        <f t="shared" si="46"/>
        <v>406516.74</v>
      </c>
      <c r="J126" s="185">
        <f t="shared" si="46"/>
        <v>1020815</v>
      </c>
      <c r="K126" s="20">
        <f t="shared" si="46"/>
        <v>495314</v>
      </c>
      <c r="L126" s="13">
        <f t="shared" si="46"/>
        <v>301457</v>
      </c>
    </row>
    <row r="127" spans="1:13" s="24" customFormat="1">
      <c r="A127" s="22"/>
      <c r="B127" s="23"/>
      <c r="C127" s="23"/>
      <c r="D127" s="46">
        <v>600</v>
      </c>
      <c r="E127" s="25" t="s">
        <v>94</v>
      </c>
      <c r="F127" s="10">
        <f>F126-F128-F129</f>
        <v>273983.68</v>
      </c>
      <c r="G127" s="10">
        <f t="shared" ref="G127:L127" si="47">G126-G128-G129</f>
        <v>309171.27</v>
      </c>
      <c r="H127" s="10">
        <f t="shared" si="47"/>
        <v>298524.43</v>
      </c>
      <c r="I127" s="177">
        <f t="shared" si="47"/>
        <v>308795.63999999996</v>
      </c>
      <c r="J127" s="193">
        <f t="shared" si="47"/>
        <v>331954</v>
      </c>
      <c r="K127" s="181">
        <f t="shared" si="47"/>
        <v>295802</v>
      </c>
      <c r="L127" s="10">
        <f t="shared" si="47"/>
        <v>301457</v>
      </c>
    </row>
    <row r="128" spans="1:13" s="24" customFormat="1">
      <c r="A128" s="22"/>
      <c r="B128" s="23"/>
      <c r="C128" s="23"/>
      <c r="D128" s="47">
        <v>700</v>
      </c>
      <c r="E128" s="26" t="s">
        <v>95</v>
      </c>
      <c r="F128" s="78">
        <f>SUM(F10,F29,F32,F33,F38,F41,F62,F67,F72,F74)</f>
        <v>33111.43</v>
      </c>
      <c r="G128" s="78">
        <f>SUM(G10,G29,G32,G33,G38,G41,G62,G67,G72,G74)</f>
        <v>23123.17</v>
      </c>
      <c r="H128" s="78">
        <f>SUM(H10,H29,H32,H33,H38,H41,H62,H67,H72,H74)</f>
        <v>282538.82</v>
      </c>
      <c r="I128" s="178">
        <f>SUM(I10,I29,I32,I33,I38,I41,I62,I67,I72,I74)</f>
        <v>69117.790000000008</v>
      </c>
      <c r="J128" s="194">
        <f>SUM(J10,J29,J32,J33,J38,J41,J62,J67,J72,J73,J74,J80)</f>
        <v>683161</v>
      </c>
      <c r="K128" s="182">
        <f>SUM(K10,K29,K32,K33,K38,K41,K62,K67,K72,K74)</f>
        <v>197512</v>
      </c>
      <c r="L128" s="78">
        <f>SUM(L10,L29,L32,L33,L38,L41,L62,L67,L72,L74)</f>
        <v>0</v>
      </c>
    </row>
    <row r="129" spans="1:12" s="24" customFormat="1" ht="15.75" thickBot="1">
      <c r="A129" s="22"/>
      <c r="B129" s="23"/>
      <c r="C129" s="23"/>
      <c r="D129" s="50">
        <v>800</v>
      </c>
      <c r="E129" s="27" t="s">
        <v>96</v>
      </c>
      <c r="F129" s="79">
        <f t="shared" ref="F129:L129" si="48">SUM(F22)</f>
        <v>148394.20000000001</v>
      </c>
      <c r="G129" s="79">
        <f t="shared" si="48"/>
        <v>22571.200000000001</v>
      </c>
      <c r="H129" s="79">
        <f t="shared" si="48"/>
        <v>8245.75</v>
      </c>
      <c r="I129" s="179">
        <f t="shared" si="48"/>
        <v>28603.31</v>
      </c>
      <c r="J129" s="195">
        <f>J22</f>
        <v>5700</v>
      </c>
      <c r="K129" s="183">
        <f>SUM(K22)</f>
        <v>2000</v>
      </c>
      <c r="L129" s="79">
        <f t="shared" si="48"/>
        <v>0</v>
      </c>
    </row>
    <row r="130" spans="1:12" ht="15.75" thickTop="1"/>
    <row r="131" spans="1:12">
      <c r="F131" s="80"/>
      <c r="G131" s="80"/>
      <c r="H131" s="80"/>
      <c r="I131" s="80"/>
      <c r="J131" s="80"/>
      <c r="K131" s="80"/>
      <c r="L131" s="80"/>
    </row>
  </sheetData>
  <autoFilter ref="A2:L125"/>
  <mergeCells count="53">
    <mergeCell ref="A1:A2"/>
    <mergeCell ref="B1:B2"/>
    <mergeCell ref="C1:C2"/>
    <mergeCell ref="D1:D2"/>
    <mergeCell ref="E1:E2"/>
    <mergeCell ref="F1:G1"/>
    <mergeCell ref="J1:L1"/>
    <mergeCell ref="D8:E8"/>
    <mergeCell ref="D24:E24"/>
    <mergeCell ref="D60:E60"/>
    <mergeCell ref="D49:E49"/>
    <mergeCell ref="D36:E36"/>
    <mergeCell ref="D34:E34"/>
    <mergeCell ref="D11:E11"/>
    <mergeCell ref="D20:E20"/>
    <mergeCell ref="D4:E4"/>
    <mergeCell ref="D15:E15"/>
    <mergeCell ref="D18:E18"/>
    <mergeCell ref="D27:E27"/>
    <mergeCell ref="D30:E30"/>
    <mergeCell ref="D45:E45"/>
    <mergeCell ref="D126:E126"/>
    <mergeCell ref="D53:E53"/>
    <mergeCell ref="D113:E113"/>
    <mergeCell ref="D88:E88"/>
    <mergeCell ref="D95:E95"/>
    <mergeCell ref="D71:E71"/>
    <mergeCell ref="D119:E119"/>
    <mergeCell ref="D115:E115"/>
    <mergeCell ref="D98:E98"/>
    <mergeCell ref="D81:E81"/>
    <mergeCell ref="D100:E100"/>
    <mergeCell ref="D102:E102"/>
    <mergeCell ref="D104:E104"/>
    <mergeCell ref="D91:E91"/>
    <mergeCell ref="D93:E93"/>
    <mergeCell ref="D85:E85"/>
    <mergeCell ref="D23:E23"/>
    <mergeCell ref="D3:E3"/>
    <mergeCell ref="D90:E90"/>
    <mergeCell ref="D97:E97"/>
    <mergeCell ref="D112:E112"/>
    <mergeCell ref="D44:E44"/>
    <mergeCell ref="D26:E26"/>
    <mergeCell ref="D39:E39"/>
    <mergeCell ref="D76:E76"/>
    <mergeCell ref="D63:E63"/>
    <mergeCell ref="D65:E65"/>
    <mergeCell ref="D42:E42"/>
    <mergeCell ref="D69:E69"/>
    <mergeCell ref="D59:E59"/>
    <mergeCell ref="D68:E68"/>
    <mergeCell ref="D75:E75"/>
  </mergeCells>
  <pageMargins left="0.31496062992125984" right="0.31496062992125984" top="0.74803149606299213" bottom="0.74803149606299213" header="0.31496062992125984" footer="0.31496062992125984"/>
  <pageSetup paperSize="9" scale="86" orientation="landscape" r:id="rId1"/>
  <headerFooter>
    <oddHeader>&amp;LNávrh rozpočtu - VÝDAVKY&amp;R2015-2017</oddHeader>
  </headerFooter>
  <rowBreaks count="3" manualBreakCount="3">
    <brk id="35" max="11" man="1"/>
    <brk id="74" max="11" man="1"/>
    <brk id="111" max="11" man="1"/>
  </rowBreaks>
  <colBreaks count="1" manualBreakCount="1">
    <brk id="12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autoPageBreaks="0"/>
  </sheetPr>
  <dimension ref="A1:R103"/>
  <sheetViews>
    <sheetView tabSelected="1" topLeftCell="A2" zoomScaleNormal="100" workbookViewId="0">
      <pane ySplit="2" topLeftCell="A87" activePane="bottomLeft" state="frozen"/>
      <selection activeCell="A2" sqref="A2"/>
      <selection pane="bottomLeft" activeCell="Q4" sqref="Q4"/>
    </sheetView>
  </sheetViews>
  <sheetFormatPr defaultRowHeight="12.75"/>
  <cols>
    <col min="1" max="3" width="5" style="88" customWidth="1"/>
    <col min="4" max="4" width="48.28515625" style="88" customWidth="1"/>
    <col min="5" max="6" width="10.42578125" style="88" hidden="1" customWidth="1"/>
    <col min="7" max="9" width="10.42578125" style="88" customWidth="1"/>
    <col min="10" max="10" width="10.42578125" style="88" hidden="1" customWidth="1"/>
    <col min="11" max="14" width="10.42578125" style="88" customWidth="1"/>
    <col min="15" max="15" width="12.140625" style="88" customWidth="1"/>
    <col min="16" max="16" width="11.42578125" style="88" bestFit="1" customWidth="1"/>
    <col min="17" max="17" width="9.42578125" style="88" customWidth="1"/>
    <col min="18" max="18" width="9.140625" style="88" hidden="1" customWidth="1"/>
    <col min="19" max="19" width="9.140625" style="88" customWidth="1"/>
    <col min="20" max="16384" width="9.140625" style="88"/>
  </cols>
  <sheetData>
    <row r="1" spans="1:18" ht="13.5" hidden="1" collapsed="1" thickBot="1">
      <c r="A1" s="87"/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</row>
    <row r="2" spans="1:18" ht="21" customHeight="1" thickTop="1">
      <c r="A2" s="239" t="s">
        <v>113</v>
      </c>
      <c r="B2" s="241" t="s">
        <v>114</v>
      </c>
      <c r="C2" s="241" t="s">
        <v>115</v>
      </c>
      <c r="D2" s="243" t="s">
        <v>116</v>
      </c>
      <c r="E2" s="89">
        <v>2010</v>
      </c>
      <c r="F2" s="89">
        <v>2011</v>
      </c>
      <c r="G2" s="89">
        <v>2012</v>
      </c>
      <c r="H2" s="89">
        <v>2013</v>
      </c>
      <c r="I2" s="233">
        <v>2014</v>
      </c>
      <c r="J2" s="233"/>
      <c r="K2" s="234"/>
      <c r="L2" s="90">
        <v>2015</v>
      </c>
      <c r="M2" s="91">
        <v>2016</v>
      </c>
      <c r="N2" s="92">
        <v>2017</v>
      </c>
      <c r="O2" s="87"/>
    </row>
    <row r="3" spans="1:18" ht="27" customHeight="1" thickBot="1">
      <c r="A3" s="240"/>
      <c r="B3" s="242"/>
      <c r="C3" s="242"/>
      <c r="D3" s="244"/>
      <c r="E3" s="93" t="s">
        <v>89</v>
      </c>
      <c r="F3" s="94" t="s">
        <v>89</v>
      </c>
      <c r="G3" s="94" t="s">
        <v>89</v>
      </c>
      <c r="H3" s="94" t="s">
        <v>89</v>
      </c>
      <c r="I3" s="94" t="s">
        <v>90</v>
      </c>
      <c r="J3" s="95" t="s">
        <v>117</v>
      </c>
      <c r="K3" s="96" t="s">
        <v>118</v>
      </c>
      <c r="L3" s="202" t="s">
        <v>92</v>
      </c>
      <c r="M3" s="198" t="s">
        <v>92</v>
      </c>
      <c r="N3" s="97" t="s">
        <v>92</v>
      </c>
      <c r="O3" s="87"/>
    </row>
    <row r="4" spans="1:18" s="104" customFormat="1" ht="25.5" customHeight="1" thickBot="1">
      <c r="A4" s="235" t="s">
        <v>119</v>
      </c>
      <c r="B4" s="236"/>
      <c r="C4" s="236"/>
      <c r="D4" s="98" t="s">
        <v>120</v>
      </c>
      <c r="E4" s="99">
        <f t="shared" ref="E4:N4" si="0">SUM(E19+E54+E5)</f>
        <v>940996</v>
      </c>
      <c r="F4" s="99">
        <f t="shared" si="0"/>
        <v>1009883</v>
      </c>
      <c r="G4" s="99">
        <f t="shared" si="0"/>
        <v>277530.03999999998</v>
      </c>
      <c r="H4" s="99">
        <f t="shared" si="0"/>
        <v>314906.92999999993</v>
      </c>
      <c r="I4" s="99">
        <f t="shared" si="0"/>
        <v>298524</v>
      </c>
      <c r="J4" s="99">
        <f t="shared" si="0"/>
        <v>0</v>
      </c>
      <c r="K4" s="100">
        <f t="shared" si="0"/>
        <v>317138.56</v>
      </c>
      <c r="L4" s="203">
        <f t="shared" si="0"/>
        <v>340894</v>
      </c>
      <c r="M4" s="199">
        <f t="shared" si="0"/>
        <v>299974</v>
      </c>
      <c r="N4" s="100">
        <f t="shared" si="0"/>
        <v>300957</v>
      </c>
      <c r="O4" s="102"/>
      <c r="P4" s="217"/>
      <c r="Q4" s="217"/>
    </row>
    <row r="5" spans="1:18" s="113" customFormat="1" ht="15">
      <c r="A5" s="105">
        <v>100</v>
      </c>
      <c r="B5" s="106"/>
      <c r="C5" s="106"/>
      <c r="D5" s="107" t="s">
        <v>121</v>
      </c>
      <c r="E5" s="108">
        <f>E6+E9+E14</f>
        <v>419314</v>
      </c>
      <c r="F5" s="108">
        <f t="shared" ref="F5:N5" si="1">F6+F9+F14</f>
        <v>497129</v>
      </c>
      <c r="G5" s="108">
        <f>G6+G9+G14</f>
        <v>164234.13</v>
      </c>
      <c r="H5" s="108">
        <f>H6+H9+H14</f>
        <v>176457.61</v>
      </c>
      <c r="I5" s="108">
        <f t="shared" si="1"/>
        <v>181240</v>
      </c>
      <c r="J5" s="108">
        <f t="shared" si="1"/>
        <v>0</v>
      </c>
      <c r="K5" s="109">
        <f>K6+K9+K14</f>
        <v>186402</v>
      </c>
      <c r="L5" s="110">
        <f>L6+L9+L14</f>
        <v>210012</v>
      </c>
      <c r="M5" s="111">
        <f t="shared" si="1"/>
        <v>181660</v>
      </c>
      <c r="N5" s="108">
        <f t="shared" si="1"/>
        <v>182660</v>
      </c>
      <c r="O5" s="112"/>
      <c r="P5" s="103"/>
    </row>
    <row r="6" spans="1:18" s="113" customFormat="1" ht="15">
      <c r="A6" s="114">
        <v>110</v>
      </c>
      <c r="B6" s="115"/>
      <c r="C6" s="115"/>
      <c r="D6" s="116" t="s">
        <v>122</v>
      </c>
      <c r="E6" s="117">
        <f>SUM(E7:E8)</f>
        <v>374560</v>
      </c>
      <c r="F6" s="117">
        <f t="shared" ref="F6:N6" si="2">SUM(F7:F8)</f>
        <v>446336</v>
      </c>
      <c r="G6" s="117">
        <f>SUM(G7:G8)</f>
        <v>150840.35</v>
      </c>
      <c r="H6" s="117">
        <f>SUM(H7:H8)</f>
        <v>160844.59</v>
      </c>
      <c r="I6" s="117">
        <f t="shared" si="2"/>
        <v>165100</v>
      </c>
      <c r="J6" s="117">
        <f t="shared" si="2"/>
        <v>0</v>
      </c>
      <c r="K6" s="118">
        <f>SUM(K7:K8)</f>
        <v>171520</v>
      </c>
      <c r="L6" s="119">
        <f>SUM(L7:L8)</f>
        <v>192372</v>
      </c>
      <c r="M6" s="120">
        <f t="shared" si="2"/>
        <v>165000</v>
      </c>
      <c r="N6" s="117">
        <f t="shared" si="2"/>
        <v>165500</v>
      </c>
      <c r="O6" s="112"/>
      <c r="P6" s="103"/>
    </row>
    <row r="7" spans="1:18" s="113" customFormat="1" ht="15">
      <c r="A7" s="121"/>
      <c r="B7" s="121">
        <v>111</v>
      </c>
      <c r="C7" s="121"/>
      <c r="D7" s="122" t="s">
        <v>123</v>
      </c>
      <c r="E7" s="123"/>
      <c r="F7" s="123"/>
      <c r="G7" s="123"/>
      <c r="H7" s="123"/>
      <c r="I7" s="123"/>
      <c r="J7" s="123"/>
      <c r="K7" s="124"/>
      <c r="L7" s="125"/>
      <c r="M7" s="126"/>
      <c r="N7" s="123"/>
      <c r="O7" s="112"/>
    </row>
    <row r="8" spans="1:18" s="113" customFormat="1" ht="30">
      <c r="A8" s="121"/>
      <c r="B8" s="121"/>
      <c r="C8" s="127" t="s">
        <v>124</v>
      </c>
      <c r="D8" s="128" t="s">
        <v>125</v>
      </c>
      <c r="E8" s="129">
        <v>374560</v>
      </c>
      <c r="F8" s="129">
        <v>446336</v>
      </c>
      <c r="G8" s="129">
        <v>150840.35</v>
      </c>
      <c r="H8" s="129">
        <v>160844.59</v>
      </c>
      <c r="I8" s="129">
        <v>165100</v>
      </c>
      <c r="J8" s="129"/>
      <c r="K8" s="130">
        <v>171520</v>
      </c>
      <c r="L8" s="125">
        <v>192372</v>
      </c>
      <c r="M8" s="131">
        <v>165000</v>
      </c>
      <c r="N8" s="129">
        <v>165500</v>
      </c>
      <c r="O8" s="112"/>
      <c r="P8" s="132"/>
      <c r="R8" s="133">
        <v>0.03</v>
      </c>
    </row>
    <row r="9" spans="1:18" s="113" customFormat="1" ht="15">
      <c r="A9" s="114">
        <v>120</v>
      </c>
      <c r="B9" s="115"/>
      <c r="C9" s="115"/>
      <c r="D9" s="116" t="s">
        <v>126</v>
      </c>
      <c r="E9" s="117">
        <f>SUM(E10:E13)</f>
        <v>23910</v>
      </c>
      <c r="F9" s="117">
        <f t="shared" ref="F9:N9" si="3">SUM(F10:F13)</f>
        <v>24264</v>
      </c>
      <c r="G9" s="117">
        <f>SUM(G10:G13)</f>
        <v>7891.51</v>
      </c>
      <c r="H9" s="117">
        <f>SUM(H10:H13)</f>
        <v>8126.71</v>
      </c>
      <c r="I9" s="117">
        <f t="shared" si="3"/>
        <v>8370</v>
      </c>
      <c r="J9" s="117">
        <f t="shared" si="3"/>
        <v>0</v>
      </c>
      <c r="K9" s="118">
        <f t="shared" si="3"/>
        <v>8119</v>
      </c>
      <c r="L9" s="119">
        <f>SUM(L10:L13)</f>
        <v>8370</v>
      </c>
      <c r="M9" s="120">
        <f t="shared" si="3"/>
        <v>8870</v>
      </c>
      <c r="N9" s="117">
        <f t="shared" si="3"/>
        <v>8870</v>
      </c>
      <c r="O9" s="112"/>
    </row>
    <row r="10" spans="1:18" s="113" customFormat="1" ht="15">
      <c r="A10" s="121"/>
      <c r="B10" s="121">
        <v>121</v>
      </c>
      <c r="C10" s="121"/>
      <c r="D10" s="122" t="s">
        <v>127</v>
      </c>
      <c r="E10" s="123"/>
      <c r="F10" s="123"/>
      <c r="G10" s="123"/>
      <c r="H10" s="123"/>
      <c r="I10" s="123"/>
      <c r="J10" s="123"/>
      <c r="K10" s="124"/>
      <c r="L10" s="125"/>
      <c r="M10" s="126"/>
      <c r="N10" s="123"/>
      <c r="O10" s="112"/>
    </row>
    <row r="11" spans="1:18" s="113" customFormat="1" ht="15">
      <c r="A11" s="121"/>
      <c r="B11" s="121"/>
      <c r="C11" s="127" t="s">
        <v>128</v>
      </c>
      <c r="D11" s="128" t="s">
        <v>129</v>
      </c>
      <c r="E11" s="129">
        <v>11858</v>
      </c>
      <c r="F11" s="129">
        <v>10477</v>
      </c>
      <c r="G11" s="129">
        <v>5301.03</v>
      </c>
      <c r="H11" s="129">
        <v>5274.27</v>
      </c>
      <c r="I11" s="129">
        <v>5100</v>
      </c>
      <c r="J11" s="129"/>
      <c r="K11" s="130">
        <v>5000</v>
      </c>
      <c r="L11" s="125">
        <v>5100</v>
      </c>
      <c r="M11" s="131">
        <v>5400</v>
      </c>
      <c r="N11" s="129">
        <v>5400</v>
      </c>
      <c r="O11" s="112"/>
      <c r="P11" s="132"/>
      <c r="R11" s="113">
        <v>6345</v>
      </c>
    </row>
    <row r="12" spans="1:18" s="113" customFormat="1" ht="15">
      <c r="A12" s="121"/>
      <c r="B12" s="121"/>
      <c r="C12" s="127" t="s">
        <v>130</v>
      </c>
      <c r="D12" s="128" t="s">
        <v>131</v>
      </c>
      <c r="E12" s="129">
        <v>11923</v>
      </c>
      <c r="F12" s="129">
        <v>13626</v>
      </c>
      <c r="G12" s="129">
        <v>2537.3000000000002</v>
      </c>
      <c r="H12" s="129">
        <v>2777.71</v>
      </c>
      <c r="I12" s="129">
        <v>3200</v>
      </c>
      <c r="J12" s="129"/>
      <c r="K12" s="130">
        <v>3050</v>
      </c>
      <c r="L12" s="125">
        <v>3200</v>
      </c>
      <c r="M12" s="131">
        <v>3400</v>
      </c>
      <c r="N12" s="129">
        <v>3400</v>
      </c>
      <c r="O12" s="112"/>
    </row>
    <row r="13" spans="1:18" s="113" customFormat="1" ht="15">
      <c r="A13" s="121"/>
      <c r="B13" s="121"/>
      <c r="C13" s="127" t="s">
        <v>124</v>
      </c>
      <c r="D13" s="128" t="s">
        <v>132</v>
      </c>
      <c r="E13" s="129">
        <v>129</v>
      </c>
      <c r="F13" s="129">
        <v>161</v>
      </c>
      <c r="G13" s="129">
        <v>53.18</v>
      </c>
      <c r="H13" s="129">
        <v>74.73</v>
      </c>
      <c r="I13" s="129">
        <v>70</v>
      </c>
      <c r="J13" s="129"/>
      <c r="K13" s="130">
        <v>69</v>
      </c>
      <c r="L13" s="125">
        <v>70</v>
      </c>
      <c r="M13" s="131">
        <v>70</v>
      </c>
      <c r="N13" s="129">
        <v>70</v>
      </c>
      <c r="O13" s="112"/>
    </row>
    <row r="14" spans="1:18" s="113" customFormat="1" ht="15">
      <c r="A14" s="114">
        <v>130</v>
      </c>
      <c r="B14" s="115"/>
      <c r="C14" s="115"/>
      <c r="D14" s="116" t="s">
        <v>133</v>
      </c>
      <c r="E14" s="117">
        <f t="shared" ref="E14:N14" si="4">SUM(E15:E18)</f>
        <v>20844</v>
      </c>
      <c r="F14" s="117">
        <f t="shared" si="4"/>
        <v>26529</v>
      </c>
      <c r="G14" s="117">
        <f t="shared" si="4"/>
        <v>5502.27</v>
      </c>
      <c r="H14" s="117">
        <f t="shared" si="4"/>
        <v>7486.31</v>
      </c>
      <c r="I14" s="117">
        <f t="shared" si="4"/>
        <v>7770</v>
      </c>
      <c r="J14" s="117">
        <f t="shared" si="4"/>
        <v>0</v>
      </c>
      <c r="K14" s="118">
        <f t="shared" si="4"/>
        <v>6763</v>
      </c>
      <c r="L14" s="119">
        <f>SUM(L15:L18)</f>
        <v>9270</v>
      </c>
      <c r="M14" s="120">
        <f t="shared" si="4"/>
        <v>7790</v>
      </c>
      <c r="N14" s="117">
        <f t="shared" si="4"/>
        <v>8290</v>
      </c>
      <c r="O14" s="112"/>
    </row>
    <row r="15" spans="1:18" s="113" customFormat="1" ht="15">
      <c r="A15" s="121"/>
      <c r="B15" s="121">
        <v>133</v>
      </c>
      <c r="C15" s="121"/>
      <c r="D15" s="122" t="s">
        <v>134</v>
      </c>
      <c r="E15" s="123"/>
      <c r="F15" s="123"/>
      <c r="G15" s="123"/>
      <c r="H15" s="123"/>
      <c r="I15" s="123"/>
      <c r="J15" s="123"/>
      <c r="K15" s="124"/>
      <c r="L15" s="125"/>
      <c r="M15" s="126"/>
      <c r="N15" s="123"/>
      <c r="O15" s="112"/>
    </row>
    <row r="16" spans="1:18" s="113" customFormat="1" ht="15">
      <c r="A16" s="121"/>
      <c r="B16" s="121"/>
      <c r="C16" s="127" t="s">
        <v>128</v>
      </c>
      <c r="D16" s="128" t="s">
        <v>135</v>
      </c>
      <c r="E16" s="129">
        <v>413</v>
      </c>
      <c r="F16" s="129">
        <v>592</v>
      </c>
      <c r="G16" s="129">
        <v>238</v>
      </c>
      <c r="H16" s="129">
        <v>272.70999999999998</v>
      </c>
      <c r="I16" s="129">
        <v>270</v>
      </c>
      <c r="J16" s="129"/>
      <c r="K16" s="130">
        <v>267</v>
      </c>
      <c r="L16" s="125">
        <v>270</v>
      </c>
      <c r="M16" s="131">
        <v>290</v>
      </c>
      <c r="N16" s="129">
        <v>290</v>
      </c>
      <c r="O16" s="112"/>
    </row>
    <row r="17" spans="1:16" s="113" customFormat="1" ht="15">
      <c r="A17" s="121"/>
      <c r="B17" s="121"/>
      <c r="C17" s="127" t="s">
        <v>124</v>
      </c>
      <c r="D17" s="128" t="s">
        <v>136</v>
      </c>
      <c r="E17" s="129">
        <v>381</v>
      </c>
      <c r="F17" s="129">
        <v>332</v>
      </c>
      <c r="G17" s="129">
        <v>100</v>
      </c>
      <c r="H17" s="129">
        <v>0</v>
      </c>
      <c r="I17" s="129">
        <v>0</v>
      </c>
      <c r="J17" s="129"/>
      <c r="K17" s="130">
        <v>0</v>
      </c>
      <c r="L17" s="125">
        <v>0</v>
      </c>
      <c r="M17" s="131">
        <v>0</v>
      </c>
      <c r="N17" s="129">
        <v>0</v>
      </c>
      <c r="O17" s="112"/>
    </row>
    <row r="18" spans="1:16" s="113" customFormat="1" ht="15">
      <c r="A18" s="121"/>
      <c r="B18" s="121"/>
      <c r="C18" s="127" t="s">
        <v>138</v>
      </c>
      <c r="D18" s="128" t="s">
        <v>139</v>
      </c>
      <c r="E18" s="129">
        <v>20050</v>
      </c>
      <c r="F18" s="129">
        <v>25605</v>
      </c>
      <c r="G18" s="129">
        <v>5164.2700000000004</v>
      </c>
      <c r="H18" s="129">
        <v>7213.6</v>
      </c>
      <c r="I18" s="129">
        <v>7500</v>
      </c>
      <c r="J18" s="129"/>
      <c r="K18" s="130">
        <v>6496</v>
      </c>
      <c r="L18" s="125">
        <v>9000</v>
      </c>
      <c r="M18" s="131">
        <v>7500</v>
      </c>
      <c r="N18" s="129">
        <v>8000</v>
      </c>
      <c r="O18" s="112"/>
      <c r="P18" s="132"/>
    </row>
    <row r="19" spans="1:16" s="113" customFormat="1" ht="15">
      <c r="A19" s="134">
        <v>200</v>
      </c>
      <c r="B19" s="135"/>
      <c r="C19" s="135"/>
      <c r="D19" s="136" t="s">
        <v>140</v>
      </c>
      <c r="E19" s="137">
        <f t="shared" ref="E19:N19" si="5">E20+E27+E44+E46</f>
        <v>40755</v>
      </c>
      <c r="F19" s="137">
        <f t="shared" si="5"/>
        <v>16505</v>
      </c>
      <c r="G19" s="137">
        <f t="shared" si="5"/>
        <v>17850.84</v>
      </c>
      <c r="H19" s="137">
        <f t="shared" si="5"/>
        <v>18054.79</v>
      </c>
      <c r="I19" s="137">
        <f t="shared" si="5"/>
        <v>17026</v>
      </c>
      <c r="J19" s="137">
        <f t="shared" si="5"/>
        <v>0</v>
      </c>
      <c r="K19" s="138">
        <f t="shared" si="5"/>
        <v>19081.73</v>
      </c>
      <c r="L19" s="139">
        <f t="shared" si="5"/>
        <v>18089</v>
      </c>
      <c r="M19" s="140">
        <f t="shared" si="5"/>
        <v>17682</v>
      </c>
      <c r="N19" s="137">
        <f t="shared" si="5"/>
        <v>18282</v>
      </c>
      <c r="O19" s="112"/>
    </row>
    <row r="20" spans="1:16" s="113" customFormat="1" ht="15">
      <c r="A20" s="114">
        <v>210</v>
      </c>
      <c r="B20" s="115"/>
      <c r="C20" s="115"/>
      <c r="D20" s="116" t="s">
        <v>141</v>
      </c>
      <c r="E20" s="117">
        <f t="shared" ref="E20:N20" si="6">SUM(E21:E26)</f>
        <v>8424</v>
      </c>
      <c r="F20" s="117">
        <f t="shared" si="6"/>
        <v>8039</v>
      </c>
      <c r="G20" s="117">
        <f t="shared" si="6"/>
        <v>1154.82</v>
      </c>
      <c r="H20" s="117">
        <f t="shared" si="6"/>
        <v>1189.8</v>
      </c>
      <c r="I20" s="117">
        <f t="shared" si="6"/>
        <v>1619</v>
      </c>
      <c r="J20" s="117">
        <f t="shared" si="6"/>
        <v>0</v>
      </c>
      <c r="K20" s="118">
        <f t="shared" si="6"/>
        <v>1391</v>
      </c>
      <c r="L20" s="119">
        <f t="shared" si="6"/>
        <v>1790</v>
      </c>
      <c r="M20" s="120">
        <f t="shared" si="6"/>
        <v>1632</v>
      </c>
      <c r="N20" s="117">
        <f t="shared" si="6"/>
        <v>1882</v>
      </c>
      <c r="O20" s="112"/>
    </row>
    <row r="21" spans="1:16" s="113" customFormat="1" ht="15">
      <c r="A21" s="121"/>
      <c r="B21" s="121">
        <v>212</v>
      </c>
      <c r="C21" s="121"/>
      <c r="D21" s="122" t="s">
        <v>142</v>
      </c>
      <c r="E21" s="123"/>
      <c r="F21" s="123"/>
      <c r="G21" s="123"/>
      <c r="H21" s="123"/>
      <c r="I21" s="123"/>
      <c r="J21" s="123"/>
      <c r="K21" s="124"/>
      <c r="L21" s="125"/>
      <c r="M21" s="126"/>
      <c r="N21" s="123"/>
      <c r="O21" s="112"/>
    </row>
    <row r="22" spans="1:16" s="113" customFormat="1" ht="15">
      <c r="A22" s="121"/>
      <c r="B22" s="121"/>
      <c r="C22" s="127" t="s">
        <v>130</v>
      </c>
      <c r="D22" s="128" t="s">
        <v>143</v>
      </c>
      <c r="E22" s="129"/>
      <c r="F22" s="129"/>
      <c r="G22" s="129">
        <v>234.36</v>
      </c>
      <c r="H22" s="129">
        <v>241.42</v>
      </c>
      <c r="I22" s="129">
        <v>239</v>
      </c>
      <c r="J22" s="129"/>
      <c r="K22" s="130">
        <v>239</v>
      </c>
      <c r="L22" s="125">
        <v>420</v>
      </c>
      <c r="M22" s="131">
        <v>232</v>
      </c>
      <c r="N22" s="129">
        <v>232</v>
      </c>
      <c r="O22" s="112"/>
    </row>
    <row r="23" spans="1:16" s="113" customFormat="1" ht="15">
      <c r="A23" s="121"/>
      <c r="B23" s="121"/>
      <c r="C23" s="127" t="s">
        <v>130</v>
      </c>
      <c r="D23" s="128" t="s">
        <v>144</v>
      </c>
      <c r="E23" s="129">
        <v>919</v>
      </c>
      <c r="F23" s="129">
        <v>1200</v>
      </c>
      <c r="G23" s="129">
        <v>268.95999999999998</v>
      </c>
      <c r="H23" s="129">
        <v>0</v>
      </c>
      <c r="I23" s="129">
        <v>130</v>
      </c>
      <c r="J23" s="129"/>
      <c r="K23" s="130">
        <v>130</v>
      </c>
      <c r="L23" s="125">
        <v>150</v>
      </c>
      <c r="M23" s="131">
        <v>150</v>
      </c>
      <c r="N23" s="129">
        <v>150</v>
      </c>
      <c r="O23" s="112"/>
    </row>
    <row r="24" spans="1:16" s="113" customFormat="1" ht="15">
      <c r="A24" s="121"/>
      <c r="B24" s="121"/>
      <c r="C24" s="127" t="s">
        <v>124</v>
      </c>
      <c r="D24" s="128" t="s">
        <v>145</v>
      </c>
      <c r="E24" s="129"/>
      <c r="F24" s="129"/>
      <c r="G24" s="129"/>
      <c r="H24" s="129"/>
      <c r="I24" s="129"/>
      <c r="J24" s="129"/>
      <c r="K24" s="130"/>
      <c r="L24" s="125"/>
      <c r="M24" s="131"/>
      <c r="N24" s="129"/>
      <c r="O24" s="112"/>
    </row>
    <row r="25" spans="1:16" s="113" customFormat="1" ht="15">
      <c r="A25" s="121"/>
      <c r="B25" s="121"/>
      <c r="C25" s="121"/>
      <c r="D25" s="128" t="s">
        <v>146</v>
      </c>
      <c r="E25" s="129">
        <v>3029</v>
      </c>
      <c r="F25" s="129">
        <v>2621</v>
      </c>
      <c r="G25" s="129">
        <v>651.5</v>
      </c>
      <c r="H25" s="129">
        <v>948.38</v>
      </c>
      <c r="I25" s="129">
        <v>1250</v>
      </c>
      <c r="J25" s="129"/>
      <c r="K25" s="130">
        <v>1022</v>
      </c>
      <c r="L25" s="125">
        <v>1100</v>
      </c>
      <c r="M25" s="131">
        <v>900</v>
      </c>
      <c r="N25" s="129">
        <v>1000</v>
      </c>
      <c r="O25" s="141"/>
      <c r="P25" s="141"/>
    </row>
    <row r="26" spans="1:16" s="113" customFormat="1" ht="15">
      <c r="A26" s="121"/>
      <c r="B26" s="121"/>
      <c r="C26" s="121"/>
      <c r="D26" s="128" t="s">
        <v>147</v>
      </c>
      <c r="E26" s="129">
        <v>4476</v>
      </c>
      <c r="F26" s="129">
        <v>4218</v>
      </c>
      <c r="G26" s="129">
        <v>0</v>
      </c>
      <c r="H26" s="129">
        <v>0</v>
      </c>
      <c r="I26" s="129">
        <v>0</v>
      </c>
      <c r="J26" s="129"/>
      <c r="K26" s="130">
        <v>0</v>
      </c>
      <c r="L26" s="125">
        <v>120</v>
      </c>
      <c r="M26" s="131">
        <v>350</v>
      </c>
      <c r="N26" s="129">
        <v>500</v>
      </c>
      <c r="O26" s="141"/>
      <c r="P26" s="141"/>
    </row>
    <row r="27" spans="1:16" s="113" customFormat="1" ht="15">
      <c r="A27" s="114">
        <v>220</v>
      </c>
      <c r="B27" s="115"/>
      <c r="C27" s="115"/>
      <c r="D27" s="116" t="s">
        <v>149</v>
      </c>
      <c r="E27" s="117">
        <f>SUM(E28:E43)</f>
        <v>8928</v>
      </c>
      <c r="F27" s="117">
        <f>SUM(F28:F43)</f>
        <v>7958</v>
      </c>
      <c r="G27" s="117">
        <f>SUM(G28:G43)</f>
        <v>15888.59</v>
      </c>
      <c r="H27" s="117">
        <f>SUM(H28:H43)</f>
        <v>15679.87</v>
      </c>
      <c r="I27" s="117">
        <f t="shared" ref="I27:N27" si="7">SUM(I28:I43)</f>
        <v>14400</v>
      </c>
      <c r="J27" s="117">
        <f t="shared" si="7"/>
        <v>0</v>
      </c>
      <c r="K27" s="118">
        <f t="shared" si="7"/>
        <v>14761.32</v>
      </c>
      <c r="L27" s="119">
        <f>SUM(L28:L43)</f>
        <v>14790</v>
      </c>
      <c r="M27" s="120">
        <f t="shared" si="7"/>
        <v>14910</v>
      </c>
      <c r="N27" s="117">
        <f t="shared" si="7"/>
        <v>15080</v>
      </c>
      <c r="O27" s="112"/>
    </row>
    <row r="28" spans="1:16" s="113" customFormat="1" ht="15">
      <c r="A28" s="121"/>
      <c r="B28" s="121">
        <v>221</v>
      </c>
      <c r="C28" s="121"/>
      <c r="D28" s="122" t="s">
        <v>150</v>
      </c>
      <c r="E28" s="123"/>
      <c r="F28" s="123"/>
      <c r="G28" s="123"/>
      <c r="H28" s="123"/>
      <c r="I28" s="123"/>
      <c r="J28" s="123"/>
      <c r="K28" s="124"/>
      <c r="L28" s="125"/>
      <c r="M28" s="126"/>
      <c r="N28" s="123"/>
      <c r="O28" s="112"/>
    </row>
    <row r="29" spans="1:16" s="113" customFormat="1" ht="15">
      <c r="A29" s="121"/>
      <c r="B29" s="121"/>
      <c r="C29" s="127" t="s">
        <v>148</v>
      </c>
      <c r="D29" s="128" t="s">
        <v>151</v>
      </c>
      <c r="E29" s="129">
        <v>2234</v>
      </c>
      <c r="F29" s="129">
        <v>2156</v>
      </c>
      <c r="G29" s="129">
        <v>751.16</v>
      </c>
      <c r="H29" s="129">
        <v>1442.5</v>
      </c>
      <c r="I29" s="129">
        <v>920</v>
      </c>
      <c r="J29" s="129"/>
      <c r="K29" s="130">
        <v>1244</v>
      </c>
      <c r="L29" s="125">
        <v>1200</v>
      </c>
      <c r="M29" s="131">
        <v>800</v>
      </c>
      <c r="N29" s="129">
        <v>850</v>
      </c>
      <c r="O29" s="112"/>
    </row>
    <row r="30" spans="1:16" s="113" customFormat="1" ht="15">
      <c r="A30" s="121"/>
      <c r="B30" s="121">
        <v>222</v>
      </c>
      <c r="C30" s="121"/>
      <c r="D30" s="122" t="s">
        <v>152</v>
      </c>
      <c r="E30" s="123"/>
      <c r="F30" s="123"/>
      <c r="G30" s="123"/>
      <c r="H30" s="123"/>
      <c r="I30" s="123"/>
      <c r="J30" s="123"/>
      <c r="K30" s="124"/>
      <c r="L30" s="125"/>
      <c r="M30" s="126"/>
      <c r="N30" s="123"/>
      <c r="O30" s="112"/>
    </row>
    <row r="31" spans="1:16" s="113" customFormat="1" ht="15">
      <c r="A31" s="121"/>
      <c r="B31" s="121"/>
      <c r="C31" s="127" t="s">
        <v>124</v>
      </c>
      <c r="D31" s="128" t="s">
        <v>153</v>
      </c>
      <c r="E31" s="129">
        <v>456</v>
      </c>
      <c r="F31" s="129">
        <v>215</v>
      </c>
      <c r="G31" s="129">
        <v>0</v>
      </c>
      <c r="H31" s="129">
        <v>0</v>
      </c>
      <c r="I31" s="129">
        <v>20</v>
      </c>
      <c r="J31" s="129"/>
      <c r="K31" s="130">
        <v>20</v>
      </c>
      <c r="L31" s="125">
        <v>20</v>
      </c>
      <c r="M31" s="131">
        <v>30</v>
      </c>
      <c r="N31" s="129">
        <v>50</v>
      </c>
      <c r="O31" s="112"/>
    </row>
    <row r="32" spans="1:16" s="113" customFormat="1" ht="30">
      <c r="A32" s="121"/>
      <c r="B32" s="121">
        <v>223</v>
      </c>
      <c r="C32" s="121"/>
      <c r="D32" s="122" t="s">
        <v>154</v>
      </c>
      <c r="E32" s="123"/>
      <c r="F32" s="123"/>
      <c r="G32" s="123"/>
      <c r="H32" s="123"/>
      <c r="I32" s="123"/>
      <c r="J32" s="123"/>
      <c r="K32" s="124"/>
      <c r="L32" s="125"/>
      <c r="M32" s="126"/>
      <c r="N32" s="123"/>
      <c r="O32" s="112"/>
    </row>
    <row r="33" spans="1:15" s="113" customFormat="1" ht="15">
      <c r="A33" s="121"/>
      <c r="B33" s="121"/>
      <c r="C33" s="127" t="s">
        <v>128</v>
      </c>
      <c r="D33" s="128" t="s">
        <v>155</v>
      </c>
      <c r="E33" s="129"/>
      <c r="F33" s="129"/>
      <c r="G33" s="129"/>
      <c r="H33" s="129"/>
      <c r="I33" s="129"/>
      <c r="J33" s="129"/>
      <c r="K33" s="130"/>
      <c r="L33" s="125"/>
      <c r="M33" s="131"/>
      <c r="N33" s="129"/>
      <c r="O33" s="112"/>
    </row>
    <row r="34" spans="1:15" s="113" customFormat="1" ht="15">
      <c r="A34" s="121"/>
      <c r="B34" s="121"/>
      <c r="C34" s="121"/>
      <c r="D34" s="128" t="s">
        <v>156</v>
      </c>
      <c r="E34" s="129">
        <v>279</v>
      </c>
      <c r="F34" s="129">
        <v>390</v>
      </c>
      <c r="G34" s="129">
        <v>0</v>
      </c>
      <c r="H34" s="129">
        <v>0</v>
      </c>
      <c r="I34" s="129">
        <v>110</v>
      </c>
      <c r="J34" s="129"/>
      <c r="K34" s="130">
        <v>30</v>
      </c>
      <c r="L34" s="125">
        <v>30</v>
      </c>
      <c r="M34" s="131">
        <v>230</v>
      </c>
      <c r="N34" s="129">
        <v>230</v>
      </c>
      <c r="O34" s="112"/>
    </row>
    <row r="35" spans="1:15" s="113" customFormat="1" ht="15">
      <c r="A35" s="121"/>
      <c r="B35" s="121"/>
      <c r="C35" s="121"/>
      <c r="D35" s="128" t="s">
        <v>202</v>
      </c>
      <c r="E35" s="129">
        <v>742</v>
      </c>
      <c r="F35" s="129">
        <v>1201</v>
      </c>
      <c r="G35" s="129">
        <v>530.29999999999995</v>
      </c>
      <c r="H35" s="129">
        <v>144</v>
      </c>
      <c r="I35" s="129">
        <v>220</v>
      </c>
      <c r="J35" s="129"/>
      <c r="K35" s="130">
        <v>162</v>
      </c>
      <c r="L35" s="125">
        <v>180</v>
      </c>
      <c r="M35" s="131">
        <v>200</v>
      </c>
      <c r="N35" s="129">
        <v>250</v>
      </c>
      <c r="O35" s="112"/>
    </row>
    <row r="36" spans="1:15" s="113" customFormat="1" ht="15">
      <c r="A36" s="121"/>
      <c r="B36" s="121"/>
      <c r="C36" s="121"/>
      <c r="D36" s="128" t="s">
        <v>157</v>
      </c>
      <c r="E36" s="129">
        <v>518</v>
      </c>
      <c r="F36" s="129">
        <v>1496</v>
      </c>
      <c r="G36" s="129">
        <v>2835.66</v>
      </c>
      <c r="H36" s="129">
        <v>2567.85</v>
      </c>
      <c r="I36" s="129">
        <v>1660</v>
      </c>
      <c r="J36" s="129"/>
      <c r="K36" s="130">
        <v>2394</v>
      </c>
      <c r="L36" s="125">
        <v>140</v>
      </c>
      <c r="M36" s="131">
        <v>0</v>
      </c>
      <c r="N36" s="129">
        <v>0</v>
      </c>
      <c r="O36" s="112"/>
    </row>
    <row r="37" spans="1:15" s="113" customFormat="1" ht="15">
      <c r="A37" s="121"/>
      <c r="B37" s="121"/>
      <c r="C37" s="121"/>
      <c r="D37" s="128" t="s">
        <v>212</v>
      </c>
      <c r="E37" s="129">
        <v>72</v>
      </c>
      <c r="F37" s="129">
        <v>47</v>
      </c>
      <c r="G37" s="129">
        <v>2067.48</v>
      </c>
      <c r="H37" s="129">
        <v>1792.48</v>
      </c>
      <c r="I37" s="129">
        <v>1870</v>
      </c>
      <c r="J37" s="129"/>
      <c r="K37" s="130">
        <v>1568.32</v>
      </c>
      <c r="L37" s="125">
        <v>1600</v>
      </c>
      <c r="M37" s="131">
        <v>1900</v>
      </c>
      <c r="N37" s="129">
        <v>1900</v>
      </c>
      <c r="O37" s="112"/>
    </row>
    <row r="38" spans="1:15" s="113" customFormat="1" ht="15">
      <c r="A38" s="121"/>
      <c r="B38" s="121"/>
      <c r="C38" s="121"/>
      <c r="D38" s="128" t="s">
        <v>211</v>
      </c>
      <c r="E38" s="129">
        <v>3384</v>
      </c>
      <c r="F38" s="129">
        <v>816</v>
      </c>
      <c r="G38" s="129">
        <v>9128.75</v>
      </c>
      <c r="H38" s="129">
        <v>9010.76</v>
      </c>
      <c r="I38" s="129">
        <v>9000</v>
      </c>
      <c r="J38" s="129"/>
      <c r="K38" s="130">
        <v>8800</v>
      </c>
      <c r="L38" s="125">
        <v>9000</v>
      </c>
      <c r="M38" s="131">
        <v>9200</v>
      </c>
      <c r="N38" s="129">
        <v>9200</v>
      </c>
      <c r="O38" s="112"/>
    </row>
    <row r="39" spans="1:15" s="113" customFormat="1" ht="15">
      <c r="A39" s="121"/>
      <c r="B39" s="121"/>
      <c r="C39" s="121"/>
      <c r="D39" s="128" t="s">
        <v>158</v>
      </c>
      <c r="E39" s="129">
        <v>313</v>
      </c>
      <c r="F39" s="129">
        <v>238</v>
      </c>
      <c r="G39" s="129">
        <v>211.24</v>
      </c>
      <c r="H39" s="129">
        <v>289.27999999999997</v>
      </c>
      <c r="I39" s="129">
        <v>180</v>
      </c>
      <c r="J39" s="129"/>
      <c r="K39" s="130">
        <v>170</v>
      </c>
      <c r="L39" s="125">
        <v>200</v>
      </c>
      <c r="M39" s="131">
        <v>200</v>
      </c>
      <c r="N39" s="129">
        <v>200</v>
      </c>
      <c r="O39" s="112"/>
    </row>
    <row r="40" spans="1:15" s="113" customFormat="1" ht="15">
      <c r="A40" s="121"/>
      <c r="B40" s="121"/>
      <c r="C40" s="127" t="s">
        <v>130</v>
      </c>
      <c r="D40" s="128" t="s">
        <v>159</v>
      </c>
      <c r="E40" s="129">
        <v>880</v>
      </c>
      <c r="F40" s="129">
        <v>1319</v>
      </c>
      <c r="G40" s="129">
        <v>364</v>
      </c>
      <c r="H40" s="129">
        <v>373</v>
      </c>
      <c r="I40" s="129">
        <v>340</v>
      </c>
      <c r="J40" s="129"/>
      <c r="K40" s="130">
        <v>353</v>
      </c>
      <c r="L40" s="125">
        <v>340</v>
      </c>
      <c r="M40" s="131">
        <v>330</v>
      </c>
      <c r="N40" s="129">
        <v>350</v>
      </c>
      <c r="O40" s="112"/>
    </row>
    <row r="41" spans="1:15" s="113" customFormat="1" ht="15">
      <c r="A41" s="121"/>
      <c r="B41" s="121"/>
      <c r="C41" s="127" t="s">
        <v>124</v>
      </c>
      <c r="D41" s="128" t="s">
        <v>213</v>
      </c>
      <c r="E41" s="129"/>
      <c r="F41" s="129"/>
      <c r="G41" s="129"/>
      <c r="H41" s="129"/>
      <c r="I41" s="129"/>
      <c r="J41" s="129"/>
      <c r="K41" s="130"/>
      <c r="L41" s="125">
        <v>2000</v>
      </c>
      <c r="M41" s="131">
        <v>2000</v>
      </c>
      <c r="N41" s="129">
        <v>2000</v>
      </c>
      <c r="O41" s="112"/>
    </row>
    <row r="42" spans="1:15" s="113" customFormat="1" ht="30">
      <c r="A42" s="121"/>
      <c r="B42" s="121">
        <v>229</v>
      </c>
      <c r="C42" s="121"/>
      <c r="D42" s="122" t="s">
        <v>160</v>
      </c>
      <c r="E42" s="123"/>
      <c r="F42" s="123"/>
      <c r="G42" s="123"/>
      <c r="H42" s="123"/>
      <c r="I42" s="123"/>
      <c r="J42" s="123"/>
      <c r="K42" s="124"/>
      <c r="L42" s="125"/>
      <c r="M42" s="126"/>
      <c r="N42" s="123"/>
      <c r="O42" s="112"/>
    </row>
    <row r="43" spans="1:15" s="113" customFormat="1" ht="15">
      <c r="A43" s="121"/>
      <c r="B43" s="121"/>
      <c r="C43" s="127" t="s">
        <v>161</v>
      </c>
      <c r="D43" s="128" t="s">
        <v>162</v>
      </c>
      <c r="E43" s="129">
        <v>50</v>
      </c>
      <c r="F43" s="129">
        <v>80</v>
      </c>
      <c r="G43" s="129">
        <v>0</v>
      </c>
      <c r="H43" s="129">
        <v>60</v>
      </c>
      <c r="I43" s="129">
        <v>80</v>
      </c>
      <c r="J43" s="129"/>
      <c r="K43" s="130">
        <v>20</v>
      </c>
      <c r="L43" s="125">
        <v>80</v>
      </c>
      <c r="M43" s="131">
        <v>20</v>
      </c>
      <c r="N43" s="129">
        <v>50</v>
      </c>
      <c r="O43" s="112"/>
    </row>
    <row r="44" spans="1:15" s="113" customFormat="1" ht="30">
      <c r="A44" s="114">
        <v>240</v>
      </c>
      <c r="B44" s="115"/>
      <c r="C44" s="115"/>
      <c r="D44" s="116" t="s">
        <v>163</v>
      </c>
      <c r="E44" s="117">
        <f>SUM(E45)</f>
        <v>282</v>
      </c>
      <c r="F44" s="117">
        <f t="shared" ref="F44:N44" si="8">SUM(F45)</f>
        <v>377</v>
      </c>
      <c r="G44" s="117">
        <f t="shared" si="8"/>
        <v>5.72</v>
      </c>
      <c r="H44" s="117">
        <f t="shared" si="8"/>
        <v>2.48</v>
      </c>
      <c r="I44" s="117">
        <f t="shared" si="8"/>
        <v>7</v>
      </c>
      <c r="J44" s="117">
        <f t="shared" si="8"/>
        <v>0</v>
      </c>
      <c r="K44" s="118">
        <f t="shared" si="8"/>
        <v>4.4000000000000004</v>
      </c>
      <c r="L44" s="119">
        <f>SUM(L45)</f>
        <v>9</v>
      </c>
      <c r="M44" s="120">
        <f t="shared" si="8"/>
        <v>40</v>
      </c>
      <c r="N44" s="117">
        <f t="shared" si="8"/>
        <v>70</v>
      </c>
      <c r="O44" s="112"/>
    </row>
    <row r="45" spans="1:15" s="113" customFormat="1" ht="15">
      <c r="A45" s="121"/>
      <c r="B45" s="121">
        <v>242</v>
      </c>
      <c r="C45" s="121"/>
      <c r="D45" s="122" t="s">
        <v>164</v>
      </c>
      <c r="E45" s="123">
        <v>282</v>
      </c>
      <c r="F45" s="123">
        <v>377</v>
      </c>
      <c r="G45" s="123">
        <v>5.72</v>
      </c>
      <c r="H45" s="123">
        <v>2.48</v>
      </c>
      <c r="I45" s="123">
        <v>7</v>
      </c>
      <c r="J45" s="123"/>
      <c r="K45" s="124">
        <v>4.4000000000000004</v>
      </c>
      <c r="L45" s="125">
        <v>9</v>
      </c>
      <c r="M45" s="126">
        <v>40</v>
      </c>
      <c r="N45" s="123">
        <v>70</v>
      </c>
      <c r="O45" s="112"/>
    </row>
    <row r="46" spans="1:15" s="113" customFormat="1" ht="15">
      <c r="A46" s="114">
        <v>290</v>
      </c>
      <c r="B46" s="115"/>
      <c r="C46" s="115"/>
      <c r="D46" s="116" t="s">
        <v>165</v>
      </c>
      <c r="E46" s="117">
        <f t="shared" ref="E46:N46" si="9">SUM(E47:E53)</f>
        <v>23121</v>
      </c>
      <c r="F46" s="117">
        <f t="shared" si="9"/>
        <v>131</v>
      </c>
      <c r="G46" s="117">
        <f t="shared" si="9"/>
        <v>801.71</v>
      </c>
      <c r="H46" s="117">
        <f t="shared" si="9"/>
        <v>1182.6400000000001</v>
      </c>
      <c r="I46" s="117">
        <f t="shared" si="9"/>
        <v>1000</v>
      </c>
      <c r="J46" s="117">
        <f t="shared" si="9"/>
        <v>0</v>
      </c>
      <c r="K46" s="118">
        <f t="shared" si="9"/>
        <v>2925.0099999999998</v>
      </c>
      <c r="L46" s="119">
        <f t="shared" si="9"/>
        <v>1500</v>
      </c>
      <c r="M46" s="120">
        <f t="shared" si="9"/>
        <v>1100</v>
      </c>
      <c r="N46" s="117">
        <f t="shared" si="9"/>
        <v>1250</v>
      </c>
      <c r="O46" s="112"/>
    </row>
    <row r="47" spans="1:15" s="113" customFormat="1" ht="30">
      <c r="A47" s="142"/>
      <c r="B47" s="142">
        <v>291</v>
      </c>
      <c r="C47" s="142"/>
      <c r="D47" s="143" t="s">
        <v>166</v>
      </c>
      <c r="E47" s="144">
        <v>12335</v>
      </c>
      <c r="F47" s="144"/>
      <c r="G47" s="144"/>
      <c r="H47" s="144"/>
      <c r="I47" s="144"/>
      <c r="J47" s="144"/>
      <c r="K47" s="145"/>
      <c r="L47" s="146"/>
      <c r="M47" s="147"/>
      <c r="N47" s="144"/>
      <c r="O47" s="112"/>
    </row>
    <row r="48" spans="1:15" s="113" customFormat="1" ht="30">
      <c r="A48" s="121"/>
      <c r="B48" s="121"/>
      <c r="C48" s="127" t="s">
        <v>130</v>
      </c>
      <c r="D48" s="128" t="s">
        <v>167</v>
      </c>
      <c r="E48" s="129">
        <v>10416</v>
      </c>
      <c r="F48" s="129"/>
      <c r="G48" s="129"/>
      <c r="H48" s="129"/>
      <c r="I48" s="129"/>
      <c r="J48" s="129"/>
      <c r="K48" s="130"/>
      <c r="L48" s="125"/>
      <c r="M48" s="131"/>
      <c r="N48" s="129"/>
      <c r="O48" s="112"/>
    </row>
    <row r="49" spans="1:15" s="113" customFormat="1" ht="15">
      <c r="A49" s="121"/>
      <c r="B49" s="121"/>
      <c r="C49" s="121"/>
      <c r="D49" s="128" t="s">
        <v>214</v>
      </c>
      <c r="E49" s="129"/>
      <c r="F49" s="212"/>
      <c r="G49" s="148"/>
      <c r="H49" s="148"/>
      <c r="I49" s="148"/>
      <c r="J49" s="148"/>
      <c r="K49" s="149"/>
      <c r="L49" s="146"/>
      <c r="M49" s="150"/>
      <c r="N49" s="148"/>
      <c r="O49" s="112"/>
    </row>
    <row r="50" spans="1:15" s="113" customFormat="1" ht="15">
      <c r="A50" s="121"/>
      <c r="B50" s="121">
        <v>292</v>
      </c>
      <c r="C50" s="121"/>
      <c r="D50" s="122" t="s">
        <v>168</v>
      </c>
      <c r="E50" s="123"/>
      <c r="F50" s="123"/>
      <c r="G50" s="123"/>
      <c r="H50" s="123"/>
      <c r="I50" s="123"/>
      <c r="J50" s="123"/>
      <c r="K50" s="124"/>
      <c r="L50" s="125"/>
      <c r="M50" s="126"/>
      <c r="N50" s="123"/>
      <c r="O50" s="112"/>
    </row>
    <row r="51" spans="1:15" s="113" customFormat="1" ht="15">
      <c r="A51" s="121"/>
      <c r="B51" s="121"/>
      <c r="C51" s="127" t="s">
        <v>137</v>
      </c>
      <c r="D51" s="128" t="s">
        <v>169</v>
      </c>
      <c r="E51" s="123">
        <v>370</v>
      </c>
      <c r="F51" s="123">
        <v>131</v>
      </c>
      <c r="G51" s="123">
        <v>264</v>
      </c>
      <c r="H51" s="123">
        <v>0</v>
      </c>
      <c r="I51" s="123">
        <v>900</v>
      </c>
      <c r="J51" s="123"/>
      <c r="K51" s="124">
        <v>510.45</v>
      </c>
      <c r="L51" s="125">
        <v>800</v>
      </c>
      <c r="M51" s="126">
        <v>800</v>
      </c>
      <c r="N51" s="123">
        <v>900</v>
      </c>
      <c r="O51" s="112"/>
    </row>
    <row r="52" spans="1:15" s="113" customFormat="1" ht="15">
      <c r="A52" s="121"/>
      <c r="B52" s="121"/>
      <c r="C52" s="151" t="s">
        <v>170</v>
      </c>
      <c r="D52" s="128" t="s">
        <v>171</v>
      </c>
      <c r="E52" s="129"/>
      <c r="F52" s="129"/>
      <c r="G52" s="129">
        <v>415.71</v>
      </c>
      <c r="H52" s="129">
        <v>1182.6400000000001</v>
      </c>
      <c r="I52" s="129">
        <v>0</v>
      </c>
      <c r="J52" s="129"/>
      <c r="K52" s="130">
        <v>2054.56</v>
      </c>
      <c r="L52" s="125">
        <v>200</v>
      </c>
      <c r="M52" s="131">
        <v>200</v>
      </c>
      <c r="N52" s="129">
        <v>300</v>
      </c>
      <c r="O52" s="112"/>
    </row>
    <row r="53" spans="1:15" s="113" customFormat="1" ht="15">
      <c r="A53" s="121"/>
      <c r="B53" s="121"/>
      <c r="C53" s="127" t="s">
        <v>172</v>
      </c>
      <c r="D53" s="128" t="s">
        <v>173</v>
      </c>
      <c r="E53" s="129"/>
      <c r="F53" s="129"/>
      <c r="G53" s="129">
        <v>122</v>
      </c>
      <c r="H53" s="129">
        <v>0</v>
      </c>
      <c r="I53" s="129">
        <v>100</v>
      </c>
      <c r="J53" s="129"/>
      <c r="K53" s="130">
        <v>360</v>
      </c>
      <c r="L53" s="125">
        <v>500</v>
      </c>
      <c r="M53" s="131">
        <v>100</v>
      </c>
      <c r="N53" s="129">
        <v>50</v>
      </c>
      <c r="O53" s="112"/>
    </row>
    <row r="54" spans="1:15" s="113" customFormat="1" ht="15">
      <c r="A54" s="134">
        <v>300</v>
      </c>
      <c r="B54" s="135"/>
      <c r="C54" s="135"/>
      <c r="D54" s="136" t="s">
        <v>174</v>
      </c>
      <c r="E54" s="137">
        <f>E55</f>
        <v>480927</v>
      </c>
      <c r="F54" s="137">
        <f t="shared" ref="F54:N54" si="10">F55</f>
        <v>496249</v>
      </c>
      <c r="G54" s="137">
        <f t="shared" si="10"/>
        <v>95445.069999999992</v>
      </c>
      <c r="H54" s="137">
        <f t="shared" si="10"/>
        <v>120394.52999999998</v>
      </c>
      <c r="I54" s="137">
        <f t="shared" si="10"/>
        <v>100258</v>
      </c>
      <c r="J54" s="137">
        <f t="shared" si="10"/>
        <v>0</v>
      </c>
      <c r="K54" s="138">
        <f t="shared" si="10"/>
        <v>111654.83</v>
      </c>
      <c r="L54" s="139">
        <f t="shared" si="10"/>
        <v>112793</v>
      </c>
      <c r="M54" s="140">
        <f t="shared" si="10"/>
        <v>100632</v>
      </c>
      <c r="N54" s="137">
        <f t="shared" si="10"/>
        <v>100015</v>
      </c>
      <c r="O54" s="112"/>
    </row>
    <row r="55" spans="1:15" s="113" customFormat="1" ht="15">
      <c r="A55" s="114">
        <v>310</v>
      </c>
      <c r="B55" s="115"/>
      <c r="C55" s="115"/>
      <c r="D55" s="116" t="s">
        <v>175</v>
      </c>
      <c r="E55" s="117">
        <f>SUM(E57:E73)</f>
        <v>480927</v>
      </c>
      <c r="F55" s="117">
        <f t="shared" ref="F55:N55" si="11">SUM(F56:F73)</f>
        <v>496249</v>
      </c>
      <c r="G55" s="117">
        <f t="shared" si="11"/>
        <v>95445.069999999992</v>
      </c>
      <c r="H55" s="117">
        <f t="shared" si="11"/>
        <v>120394.52999999998</v>
      </c>
      <c r="I55" s="117">
        <f t="shared" si="11"/>
        <v>100258</v>
      </c>
      <c r="J55" s="117">
        <f t="shared" si="11"/>
        <v>0</v>
      </c>
      <c r="K55" s="118">
        <f t="shared" si="11"/>
        <v>111654.83</v>
      </c>
      <c r="L55" s="119">
        <f>SUM(L56:L73)</f>
        <v>112793</v>
      </c>
      <c r="M55" s="120">
        <f t="shared" si="11"/>
        <v>100632</v>
      </c>
      <c r="N55" s="117">
        <f t="shared" si="11"/>
        <v>100015</v>
      </c>
      <c r="O55" s="112"/>
    </row>
    <row r="56" spans="1:15" s="113" customFormat="1" ht="15">
      <c r="A56" s="121"/>
      <c r="B56" s="121">
        <v>311</v>
      </c>
      <c r="C56" s="121"/>
      <c r="D56" s="122" t="s">
        <v>176</v>
      </c>
      <c r="E56" s="123"/>
      <c r="F56" s="123"/>
      <c r="G56" s="123">
        <v>0</v>
      </c>
      <c r="H56" s="123">
        <v>0</v>
      </c>
      <c r="I56" s="123">
        <v>0</v>
      </c>
      <c r="J56" s="123"/>
      <c r="K56" s="124">
        <v>2847</v>
      </c>
      <c r="L56" s="125">
        <v>0</v>
      </c>
      <c r="M56" s="126">
        <v>0</v>
      </c>
      <c r="N56" s="126">
        <v>0</v>
      </c>
      <c r="O56" s="112"/>
    </row>
    <row r="57" spans="1:15" s="113" customFormat="1" ht="15">
      <c r="A57" s="121"/>
      <c r="B57" s="121">
        <v>312</v>
      </c>
      <c r="C57" s="121"/>
      <c r="D57" s="122" t="s">
        <v>177</v>
      </c>
      <c r="E57" s="123"/>
      <c r="F57" s="123"/>
      <c r="G57" s="123"/>
      <c r="H57" s="123"/>
      <c r="I57" s="123"/>
      <c r="J57" s="123"/>
      <c r="K57" s="124"/>
      <c r="L57" s="125"/>
      <c r="M57" s="126"/>
      <c r="N57" s="126"/>
      <c r="O57" s="112"/>
    </row>
    <row r="58" spans="1:15" s="113" customFormat="1" ht="15">
      <c r="A58" s="121"/>
      <c r="B58" s="121"/>
      <c r="C58" s="127" t="s">
        <v>128</v>
      </c>
      <c r="D58" s="128" t="s">
        <v>178</v>
      </c>
      <c r="E58" s="129"/>
      <c r="F58" s="129"/>
      <c r="G58" s="129"/>
      <c r="H58" s="129"/>
      <c r="I58" s="129"/>
      <c r="J58" s="129"/>
      <c r="K58" s="130"/>
      <c r="L58" s="125"/>
      <c r="M58" s="131"/>
      <c r="N58" s="131"/>
      <c r="O58" s="112"/>
    </row>
    <row r="59" spans="1:15" s="113" customFormat="1" ht="15">
      <c r="A59" s="121"/>
      <c r="B59" s="121"/>
      <c r="C59" s="121"/>
      <c r="D59" s="152" t="s">
        <v>179</v>
      </c>
      <c r="E59" s="129">
        <v>14146</v>
      </c>
      <c r="F59" s="129">
        <v>22656</v>
      </c>
      <c r="G59" s="129">
        <v>3979.45</v>
      </c>
      <c r="H59" s="129">
        <v>1675.92</v>
      </c>
      <c r="I59" s="129">
        <v>3200</v>
      </c>
      <c r="J59" s="129"/>
      <c r="K59" s="130">
        <v>5281</v>
      </c>
      <c r="L59" s="146">
        <v>4570</v>
      </c>
      <c r="M59" s="131">
        <v>3500</v>
      </c>
      <c r="N59" s="131">
        <v>3500</v>
      </c>
      <c r="O59" s="112"/>
    </row>
    <row r="60" spans="1:15" s="113" customFormat="1" ht="15">
      <c r="A60" s="121"/>
      <c r="B60" s="121"/>
      <c r="C60" s="121"/>
      <c r="D60" s="128" t="s">
        <v>180</v>
      </c>
      <c r="E60" s="129"/>
      <c r="F60" s="129">
        <v>39141</v>
      </c>
      <c r="G60" s="129">
        <v>0</v>
      </c>
      <c r="H60" s="129">
        <v>1475</v>
      </c>
      <c r="I60" s="129">
        <v>1050</v>
      </c>
      <c r="J60" s="129"/>
      <c r="K60" s="130">
        <v>4282.82</v>
      </c>
      <c r="L60" s="125">
        <v>4000</v>
      </c>
      <c r="M60" s="131">
        <v>4100</v>
      </c>
      <c r="N60" s="131">
        <v>4200</v>
      </c>
      <c r="O60" s="112"/>
    </row>
    <row r="61" spans="1:15" s="113" customFormat="1" ht="15">
      <c r="A61" s="121"/>
      <c r="B61" s="121"/>
      <c r="C61" s="121"/>
      <c r="D61" s="128" t="s">
        <v>181</v>
      </c>
      <c r="E61" s="129"/>
      <c r="F61" s="129"/>
      <c r="G61" s="129">
        <v>3757</v>
      </c>
      <c r="H61" s="129">
        <v>3475</v>
      </c>
      <c r="I61" s="129">
        <v>3000</v>
      </c>
      <c r="J61" s="129"/>
      <c r="K61" s="130">
        <v>3669</v>
      </c>
      <c r="L61" s="125">
        <v>4000</v>
      </c>
      <c r="M61" s="131">
        <v>4100</v>
      </c>
      <c r="N61" s="131">
        <v>4200</v>
      </c>
      <c r="O61" s="112"/>
    </row>
    <row r="62" spans="1:15" s="113" customFormat="1" ht="15">
      <c r="A62" s="121"/>
      <c r="B62" s="121"/>
      <c r="C62" s="121"/>
      <c r="D62" s="128" t="s">
        <v>203</v>
      </c>
      <c r="E62" s="129">
        <v>245</v>
      </c>
      <c r="F62" s="129">
        <v>243</v>
      </c>
      <c r="G62" s="129">
        <v>72.569999999999993</v>
      </c>
      <c r="H62" s="129">
        <v>71.540000000000006</v>
      </c>
      <c r="I62" s="129">
        <v>80</v>
      </c>
      <c r="J62" s="129"/>
      <c r="K62" s="130">
        <v>79</v>
      </c>
      <c r="L62" s="125">
        <v>80</v>
      </c>
      <c r="M62" s="131">
        <v>85</v>
      </c>
      <c r="N62" s="131">
        <v>85</v>
      </c>
      <c r="O62" s="112"/>
    </row>
    <row r="63" spans="1:15" s="113" customFormat="1" ht="15">
      <c r="A63" s="121"/>
      <c r="B63" s="121"/>
      <c r="C63" s="121"/>
      <c r="D63" s="128" t="s">
        <v>182</v>
      </c>
      <c r="E63" s="129">
        <v>805</v>
      </c>
      <c r="F63" s="129">
        <v>803</v>
      </c>
      <c r="G63" s="129">
        <v>252.45</v>
      </c>
      <c r="H63" s="129">
        <v>256.41000000000003</v>
      </c>
      <c r="I63" s="129">
        <v>253</v>
      </c>
      <c r="J63" s="129"/>
      <c r="K63" s="130">
        <v>262</v>
      </c>
      <c r="L63" s="125">
        <v>265</v>
      </c>
      <c r="M63" s="131">
        <v>277</v>
      </c>
      <c r="N63" s="131">
        <v>260</v>
      </c>
      <c r="O63" s="112"/>
    </row>
    <row r="64" spans="1:15" s="113" customFormat="1" ht="15">
      <c r="A64" s="121"/>
      <c r="B64" s="121"/>
      <c r="C64" s="121"/>
      <c r="D64" s="128" t="s">
        <v>183</v>
      </c>
      <c r="E64" s="129">
        <v>5115</v>
      </c>
      <c r="F64" s="129">
        <v>15919</v>
      </c>
      <c r="G64" s="129">
        <v>2203.7199999999998</v>
      </c>
      <c r="H64" s="129">
        <v>2186.77</v>
      </c>
      <c r="I64" s="129">
        <v>3450</v>
      </c>
      <c r="J64" s="129"/>
      <c r="K64" s="130">
        <v>2191.69</v>
      </c>
      <c r="L64" s="125">
        <v>3530</v>
      </c>
      <c r="M64" s="131">
        <v>2580</v>
      </c>
      <c r="N64" s="131">
        <v>2770</v>
      </c>
      <c r="O64" s="112"/>
    </row>
    <row r="65" spans="1:17" s="113" customFormat="1" ht="15">
      <c r="A65" s="121"/>
      <c r="B65" s="121"/>
      <c r="C65" s="121"/>
      <c r="D65" s="128" t="s">
        <v>184</v>
      </c>
      <c r="E65" s="129">
        <v>3519</v>
      </c>
      <c r="F65" s="129">
        <v>3851</v>
      </c>
      <c r="G65" s="129">
        <v>434.47</v>
      </c>
      <c r="H65" s="129">
        <v>508</v>
      </c>
      <c r="I65" s="129">
        <v>350</v>
      </c>
      <c r="J65" s="129"/>
      <c r="K65" s="130">
        <v>348.6</v>
      </c>
      <c r="L65" s="125">
        <v>350</v>
      </c>
      <c r="M65" s="131">
        <v>360</v>
      </c>
      <c r="N65" s="131">
        <v>370</v>
      </c>
      <c r="O65" s="112"/>
    </row>
    <row r="66" spans="1:17" s="113" customFormat="1" ht="15">
      <c r="A66" s="121"/>
      <c r="B66" s="121"/>
      <c r="C66" s="121"/>
      <c r="D66" s="128" t="s">
        <v>56</v>
      </c>
      <c r="E66" s="129">
        <v>414871</v>
      </c>
      <c r="F66" s="129">
        <v>404666</v>
      </c>
      <c r="G66" s="129">
        <v>71683</v>
      </c>
      <c r="H66" s="129">
        <v>67442</v>
      </c>
      <c r="I66" s="129">
        <v>64615</v>
      </c>
      <c r="J66" s="129"/>
      <c r="K66" s="130">
        <v>65125</v>
      </c>
      <c r="L66" s="125">
        <v>63336</v>
      </c>
      <c r="M66" s="131">
        <v>64200</v>
      </c>
      <c r="N66" s="131">
        <v>63000</v>
      </c>
      <c r="O66" s="112"/>
    </row>
    <row r="67" spans="1:17" s="113" customFormat="1" ht="15">
      <c r="A67" s="121"/>
      <c r="B67" s="121"/>
      <c r="C67" s="121"/>
      <c r="D67" s="128" t="s">
        <v>204</v>
      </c>
      <c r="E67" s="129">
        <v>30022</v>
      </c>
      <c r="F67" s="129">
        <v>2176</v>
      </c>
      <c r="G67" s="129">
        <v>39.64</v>
      </c>
      <c r="H67" s="129">
        <v>39.950000000000003</v>
      </c>
      <c r="I67" s="129">
        <v>40</v>
      </c>
      <c r="J67" s="129"/>
      <c r="K67" s="130">
        <v>34.299999999999997</v>
      </c>
      <c r="L67" s="125">
        <v>40</v>
      </c>
      <c r="M67" s="131">
        <v>40</v>
      </c>
      <c r="N67" s="131">
        <v>40</v>
      </c>
      <c r="O67" s="112"/>
    </row>
    <row r="68" spans="1:17" s="113" customFormat="1" ht="15">
      <c r="A68" s="121"/>
      <c r="B68" s="121"/>
      <c r="C68" s="121"/>
      <c r="D68" s="128" t="s">
        <v>205</v>
      </c>
      <c r="E68" s="129"/>
      <c r="F68" s="129"/>
      <c r="G68" s="129">
        <v>0</v>
      </c>
      <c r="H68" s="129">
        <v>0</v>
      </c>
      <c r="I68" s="129">
        <v>0</v>
      </c>
      <c r="J68" s="129"/>
      <c r="K68" s="130">
        <v>1288</v>
      </c>
      <c r="L68" s="125">
        <v>11592</v>
      </c>
      <c r="M68" s="131">
        <v>0</v>
      </c>
      <c r="N68" s="131">
        <v>0</v>
      </c>
      <c r="O68" s="112"/>
    </row>
    <row r="69" spans="1:17" s="113" customFormat="1" ht="15">
      <c r="A69" s="121"/>
      <c r="B69" s="121"/>
      <c r="C69" s="121"/>
      <c r="D69" s="128" t="s">
        <v>208</v>
      </c>
      <c r="E69" s="129"/>
      <c r="F69" s="129"/>
      <c r="G69" s="129">
        <v>11600.26</v>
      </c>
      <c r="H69" s="129">
        <v>17714.64</v>
      </c>
      <c r="I69" s="129">
        <v>17500</v>
      </c>
      <c r="J69" s="129"/>
      <c r="K69" s="130">
        <v>18727</v>
      </c>
      <c r="L69" s="125">
        <v>19690</v>
      </c>
      <c r="M69" s="131">
        <v>19690</v>
      </c>
      <c r="N69" s="131">
        <v>19690</v>
      </c>
      <c r="O69" s="112"/>
    </row>
    <row r="70" spans="1:17" s="113" customFormat="1" ht="15">
      <c r="A70" s="121"/>
      <c r="B70" s="121"/>
      <c r="C70" s="121"/>
      <c r="D70" s="128" t="s">
        <v>109</v>
      </c>
      <c r="E70" s="129"/>
      <c r="F70" s="129"/>
      <c r="G70" s="129">
        <v>711.45</v>
      </c>
      <c r="H70" s="129">
        <v>722.61</v>
      </c>
      <c r="I70" s="129">
        <v>720</v>
      </c>
      <c r="J70" s="129"/>
      <c r="K70" s="130">
        <v>738.42</v>
      </c>
      <c r="L70" s="125">
        <v>740</v>
      </c>
      <c r="M70" s="131">
        <v>700</v>
      </c>
      <c r="N70" s="131">
        <v>700</v>
      </c>
      <c r="O70" s="112"/>
    </row>
    <row r="71" spans="1:17" s="113" customFormat="1" ht="15">
      <c r="A71" s="121"/>
      <c r="B71" s="121"/>
      <c r="C71" s="121"/>
      <c r="D71" s="128" t="s">
        <v>206</v>
      </c>
      <c r="E71" s="129"/>
      <c r="F71" s="129">
        <v>6794</v>
      </c>
      <c r="G71" s="129">
        <v>36</v>
      </c>
      <c r="H71" s="129">
        <v>3758.98</v>
      </c>
      <c r="I71" s="129">
        <v>2000</v>
      </c>
      <c r="J71" s="129"/>
      <c r="K71" s="130">
        <v>1625</v>
      </c>
      <c r="L71" s="125">
        <v>0</v>
      </c>
      <c r="M71" s="131">
        <v>0</v>
      </c>
      <c r="N71" s="131">
        <v>0</v>
      </c>
      <c r="O71" s="112"/>
    </row>
    <row r="72" spans="1:17" s="104" customFormat="1" ht="15">
      <c r="A72" s="142"/>
      <c r="B72" s="142"/>
      <c r="C72" s="142"/>
      <c r="D72" s="152" t="s">
        <v>207</v>
      </c>
      <c r="E72" s="148"/>
      <c r="F72" s="148"/>
      <c r="G72" s="148">
        <v>0</v>
      </c>
      <c r="H72" s="148">
        <v>20451.07</v>
      </c>
      <c r="I72" s="148">
        <v>1000</v>
      </c>
      <c r="J72" s="148"/>
      <c r="K72" s="149">
        <v>2000</v>
      </c>
      <c r="L72" s="146">
        <v>0</v>
      </c>
      <c r="M72" s="150">
        <v>0</v>
      </c>
      <c r="N72" s="150">
        <v>0</v>
      </c>
      <c r="O72" s="102"/>
    </row>
    <row r="73" spans="1:17" s="113" customFormat="1" ht="15.75" thickBot="1">
      <c r="A73" s="121"/>
      <c r="B73" s="121"/>
      <c r="C73" s="121"/>
      <c r="D73" s="128" t="s">
        <v>185</v>
      </c>
      <c r="E73" s="123">
        <v>12204</v>
      </c>
      <c r="F73" s="123"/>
      <c r="G73" s="123">
        <v>675.06</v>
      </c>
      <c r="H73" s="123">
        <v>616.64</v>
      </c>
      <c r="I73" s="123">
        <v>3000</v>
      </c>
      <c r="J73" s="123"/>
      <c r="K73" s="124">
        <v>3156</v>
      </c>
      <c r="L73" s="125">
        <v>600</v>
      </c>
      <c r="M73" s="207">
        <v>1000</v>
      </c>
      <c r="N73" s="124">
        <v>1200</v>
      </c>
      <c r="O73" s="112"/>
    </row>
    <row r="74" spans="1:17" s="113" customFormat="1" ht="12.75" hidden="1" customHeight="1">
      <c r="A74" s="245"/>
      <c r="B74" s="246"/>
      <c r="C74" s="246"/>
      <c r="D74" s="247"/>
      <c r="E74" s="153">
        <v>2010</v>
      </c>
      <c r="F74" s="153">
        <v>2011</v>
      </c>
      <c r="G74" s="248"/>
      <c r="H74" s="248"/>
      <c r="I74" s="248"/>
      <c r="J74" s="248"/>
      <c r="K74" s="196"/>
      <c r="L74" s="204">
        <v>2013</v>
      </c>
      <c r="M74" s="200">
        <v>2014</v>
      </c>
      <c r="N74" s="153">
        <v>2015</v>
      </c>
    </row>
    <row r="75" spans="1:17" s="113" customFormat="1" ht="45.75" hidden="1" thickBot="1">
      <c r="A75" s="154" t="s">
        <v>113</v>
      </c>
      <c r="B75" s="154" t="s">
        <v>114</v>
      </c>
      <c r="C75" s="154" t="s">
        <v>115</v>
      </c>
      <c r="D75" s="155" t="s">
        <v>116</v>
      </c>
      <c r="E75" s="156" t="s">
        <v>89</v>
      </c>
      <c r="F75" s="156" t="s">
        <v>89</v>
      </c>
      <c r="G75" s="156" t="s">
        <v>89</v>
      </c>
      <c r="H75" s="156"/>
      <c r="I75" s="156" t="s">
        <v>186</v>
      </c>
      <c r="J75" s="156" t="s">
        <v>187</v>
      </c>
      <c r="K75" s="197"/>
      <c r="L75" s="205" t="s">
        <v>90</v>
      </c>
      <c r="M75" s="201" t="s">
        <v>92</v>
      </c>
      <c r="N75" s="156" t="s">
        <v>92</v>
      </c>
    </row>
    <row r="76" spans="1:17" s="160" customFormat="1" ht="15.75" hidden="1" thickBot="1">
      <c r="A76" s="157"/>
      <c r="B76" s="158"/>
      <c r="C76" s="158"/>
      <c r="D76" s="157"/>
      <c r="E76" s="159"/>
      <c r="F76" s="159"/>
      <c r="G76" s="159"/>
      <c r="H76" s="159"/>
      <c r="I76" s="159"/>
      <c r="J76" s="159"/>
      <c r="K76" s="159"/>
      <c r="L76" s="206"/>
      <c r="M76" s="159"/>
      <c r="N76" s="159"/>
    </row>
    <row r="77" spans="1:17" s="113" customFormat="1" ht="30" customHeight="1" thickBot="1">
      <c r="A77" s="235" t="s">
        <v>188</v>
      </c>
      <c r="B77" s="236"/>
      <c r="C77" s="236"/>
      <c r="D77" s="98" t="s">
        <v>120</v>
      </c>
      <c r="E77" s="99">
        <f>E78+E81</f>
        <v>476112</v>
      </c>
      <c r="F77" s="99">
        <f t="shared" ref="F77:N77" si="12">F78+F81</f>
        <v>648450</v>
      </c>
      <c r="G77" s="99">
        <f>G78+G81</f>
        <v>169456.43</v>
      </c>
      <c r="H77" s="99">
        <f>H78+H81</f>
        <v>23917.83</v>
      </c>
      <c r="I77" s="99">
        <f t="shared" si="12"/>
        <v>270085</v>
      </c>
      <c r="J77" s="99">
        <f t="shared" si="12"/>
        <v>0</v>
      </c>
      <c r="K77" s="100">
        <f t="shared" si="12"/>
        <v>70448.31</v>
      </c>
      <c r="L77" s="203">
        <f t="shared" si="12"/>
        <v>648016</v>
      </c>
      <c r="M77" s="199">
        <f t="shared" si="12"/>
        <v>187617</v>
      </c>
      <c r="N77" s="101">
        <f t="shared" si="12"/>
        <v>500</v>
      </c>
      <c r="P77" s="217"/>
      <c r="Q77" s="217"/>
    </row>
    <row r="78" spans="1:17" s="113" customFormat="1" ht="15">
      <c r="A78" s="134">
        <v>230</v>
      </c>
      <c r="B78" s="161"/>
      <c r="C78" s="161"/>
      <c r="D78" s="136" t="s">
        <v>188</v>
      </c>
      <c r="E78" s="162">
        <f>SUM(E79)</f>
        <v>13851</v>
      </c>
      <c r="F78" s="162">
        <f t="shared" ref="F78:N79" si="13">SUM(F79)</f>
        <v>510</v>
      </c>
      <c r="G78" s="162">
        <f t="shared" si="13"/>
        <v>357.84</v>
      </c>
      <c r="H78" s="162">
        <f t="shared" si="13"/>
        <v>4553.76</v>
      </c>
      <c r="I78" s="162">
        <f t="shared" si="13"/>
        <v>1000</v>
      </c>
      <c r="J78" s="162">
        <f t="shared" si="13"/>
        <v>0</v>
      </c>
      <c r="K78" s="163">
        <f t="shared" si="13"/>
        <v>35</v>
      </c>
      <c r="L78" s="164">
        <f>SUM(L79)</f>
        <v>500</v>
      </c>
      <c r="M78" s="165">
        <f t="shared" si="13"/>
        <v>500</v>
      </c>
      <c r="N78" s="162">
        <f t="shared" si="13"/>
        <v>500</v>
      </c>
      <c r="P78" s="103"/>
    </row>
    <row r="79" spans="1:17" s="113" customFormat="1" ht="15">
      <c r="A79" s="166"/>
      <c r="B79" s="114">
        <v>233</v>
      </c>
      <c r="C79" s="166"/>
      <c r="D79" s="116" t="s">
        <v>189</v>
      </c>
      <c r="E79" s="167">
        <f>SUM(E80)</f>
        <v>13851</v>
      </c>
      <c r="F79" s="167">
        <f t="shared" si="13"/>
        <v>510</v>
      </c>
      <c r="G79" s="167">
        <f t="shared" si="13"/>
        <v>357.84</v>
      </c>
      <c r="H79" s="167">
        <f t="shared" si="13"/>
        <v>4553.76</v>
      </c>
      <c r="I79" s="167">
        <f t="shared" si="13"/>
        <v>1000</v>
      </c>
      <c r="J79" s="167">
        <f t="shared" si="13"/>
        <v>0</v>
      </c>
      <c r="K79" s="168">
        <f t="shared" si="13"/>
        <v>35</v>
      </c>
      <c r="L79" s="169">
        <f>SUM(L80)</f>
        <v>500</v>
      </c>
      <c r="M79" s="170">
        <f t="shared" si="13"/>
        <v>500</v>
      </c>
      <c r="N79" s="167">
        <f t="shared" si="13"/>
        <v>500</v>
      </c>
      <c r="P79" s="103"/>
    </row>
    <row r="80" spans="1:17" s="113" customFormat="1" ht="15">
      <c r="A80" s="121"/>
      <c r="B80" s="121"/>
      <c r="C80" s="121"/>
      <c r="D80" s="128" t="s">
        <v>190</v>
      </c>
      <c r="E80" s="123">
        <v>13851</v>
      </c>
      <c r="F80" s="123">
        <v>510</v>
      </c>
      <c r="G80" s="123">
        <v>357.84</v>
      </c>
      <c r="H80" s="123">
        <v>4553.76</v>
      </c>
      <c r="I80" s="123">
        <v>1000</v>
      </c>
      <c r="J80" s="123"/>
      <c r="K80" s="124">
        <v>35</v>
      </c>
      <c r="L80" s="125">
        <v>500</v>
      </c>
      <c r="M80" s="126">
        <v>500</v>
      </c>
      <c r="N80" s="123">
        <v>500</v>
      </c>
    </row>
    <row r="81" spans="1:17" s="113" customFormat="1" ht="15">
      <c r="A81" s="134">
        <v>320</v>
      </c>
      <c r="B81" s="135"/>
      <c r="C81" s="135"/>
      <c r="D81" s="136" t="s">
        <v>191</v>
      </c>
      <c r="E81" s="137">
        <f>SUM(E82)</f>
        <v>462261</v>
      </c>
      <c r="F81" s="137">
        <f t="shared" ref="F81:N81" si="14">SUM(F82)</f>
        <v>647940</v>
      </c>
      <c r="G81" s="137">
        <f t="shared" si="14"/>
        <v>169098.59</v>
      </c>
      <c r="H81" s="137">
        <f t="shared" si="14"/>
        <v>19364.07</v>
      </c>
      <c r="I81" s="137">
        <f t="shared" si="14"/>
        <v>269085</v>
      </c>
      <c r="J81" s="137">
        <f t="shared" si="14"/>
        <v>0</v>
      </c>
      <c r="K81" s="138">
        <f t="shared" si="14"/>
        <v>70413.31</v>
      </c>
      <c r="L81" s="139">
        <f>SUM(L82)</f>
        <v>647516</v>
      </c>
      <c r="M81" s="140">
        <f t="shared" si="14"/>
        <v>187117</v>
      </c>
      <c r="N81" s="137">
        <f t="shared" si="14"/>
        <v>0</v>
      </c>
    </row>
    <row r="82" spans="1:17" s="113" customFormat="1" ht="15">
      <c r="A82" s="115"/>
      <c r="B82" s="114">
        <v>321</v>
      </c>
      <c r="C82" s="115"/>
      <c r="D82" s="116" t="s">
        <v>176</v>
      </c>
      <c r="E82" s="117">
        <f>SUM(E83:E86)</f>
        <v>462261</v>
      </c>
      <c r="F82" s="117">
        <f>SUM(F83:F86)</f>
        <v>647940</v>
      </c>
      <c r="G82" s="117">
        <f t="shared" ref="G82:N82" si="15">SUM(G83:G88)</f>
        <v>169098.59</v>
      </c>
      <c r="H82" s="117">
        <f t="shared" si="15"/>
        <v>19364.07</v>
      </c>
      <c r="I82" s="117">
        <f t="shared" si="15"/>
        <v>269085</v>
      </c>
      <c r="J82" s="117">
        <f t="shared" si="15"/>
        <v>0</v>
      </c>
      <c r="K82" s="118">
        <f t="shared" si="15"/>
        <v>70413.31</v>
      </c>
      <c r="L82" s="119">
        <f t="shared" si="15"/>
        <v>647516</v>
      </c>
      <c r="M82" s="120">
        <f t="shared" si="15"/>
        <v>187117</v>
      </c>
      <c r="N82" s="117">
        <f t="shared" si="15"/>
        <v>0</v>
      </c>
    </row>
    <row r="83" spans="1:17" s="113" customFormat="1" ht="15">
      <c r="A83" s="121"/>
      <c r="B83" s="121"/>
      <c r="C83" s="121"/>
      <c r="D83" s="128" t="s">
        <v>209</v>
      </c>
      <c r="E83" s="129">
        <v>462261</v>
      </c>
      <c r="F83" s="129">
        <v>647940</v>
      </c>
      <c r="G83" s="129">
        <v>138972.35999999999</v>
      </c>
      <c r="H83" s="129">
        <v>13554.14</v>
      </c>
      <c r="I83" s="129">
        <v>0</v>
      </c>
      <c r="J83" s="129"/>
      <c r="K83" s="130">
        <v>0</v>
      </c>
      <c r="L83" s="125">
        <v>0</v>
      </c>
      <c r="M83" s="126">
        <v>0</v>
      </c>
      <c r="N83" s="123">
        <v>0</v>
      </c>
    </row>
    <row r="84" spans="1:17" s="113" customFormat="1" ht="15">
      <c r="A84" s="121"/>
      <c r="B84" s="121"/>
      <c r="C84" s="121"/>
      <c r="D84" s="128" t="s">
        <v>209</v>
      </c>
      <c r="E84" s="129"/>
      <c r="F84" s="129"/>
      <c r="G84" s="129">
        <v>30126.23</v>
      </c>
      <c r="H84" s="129">
        <v>3388.53</v>
      </c>
      <c r="I84" s="129">
        <v>16469.310000000001</v>
      </c>
      <c r="J84" s="129"/>
      <c r="K84" s="130">
        <v>16469.310000000001</v>
      </c>
      <c r="L84" s="125">
        <v>0</v>
      </c>
      <c r="M84" s="126">
        <v>0</v>
      </c>
      <c r="N84" s="123">
        <v>0</v>
      </c>
    </row>
    <row r="85" spans="1:17" s="113" customFormat="1" ht="15">
      <c r="A85" s="121"/>
      <c r="B85" s="121"/>
      <c r="C85" s="121"/>
      <c r="D85" s="128" t="s">
        <v>218</v>
      </c>
      <c r="E85" s="129"/>
      <c r="F85" s="129"/>
      <c r="G85" s="129">
        <v>0</v>
      </c>
      <c r="H85" s="129">
        <v>0</v>
      </c>
      <c r="I85" s="129">
        <v>57601</v>
      </c>
      <c r="J85" s="129"/>
      <c r="K85" s="130">
        <v>41620</v>
      </c>
      <c r="L85" s="125">
        <v>75660</v>
      </c>
      <c r="M85" s="126">
        <v>0</v>
      </c>
      <c r="N85" s="123">
        <v>0</v>
      </c>
    </row>
    <row r="86" spans="1:17" s="113" customFormat="1" ht="15">
      <c r="A86" s="121"/>
      <c r="B86" s="121"/>
      <c r="C86" s="121"/>
      <c r="D86" s="128" t="s">
        <v>219</v>
      </c>
      <c r="E86" s="129"/>
      <c r="F86" s="129"/>
      <c r="G86" s="129">
        <v>0</v>
      </c>
      <c r="H86" s="129">
        <v>0</v>
      </c>
      <c r="I86" s="129">
        <v>173240.69</v>
      </c>
      <c r="J86" s="129"/>
      <c r="K86" s="130">
        <v>2190</v>
      </c>
      <c r="L86" s="125">
        <v>534890</v>
      </c>
      <c r="M86" s="126">
        <v>187117</v>
      </c>
      <c r="N86" s="123">
        <v>0</v>
      </c>
    </row>
    <row r="87" spans="1:17" s="113" customFormat="1" ht="15">
      <c r="A87" s="121"/>
      <c r="B87" s="121"/>
      <c r="C87" s="121"/>
      <c r="D87" s="128" t="s">
        <v>222</v>
      </c>
      <c r="E87" s="129"/>
      <c r="F87" s="129"/>
      <c r="G87" s="129"/>
      <c r="H87" s="129"/>
      <c r="I87" s="129"/>
      <c r="J87" s="129"/>
      <c r="K87" s="130"/>
      <c r="L87" s="125">
        <v>36966</v>
      </c>
      <c r="M87" s="126">
        <v>0</v>
      </c>
      <c r="N87" s="123">
        <v>0</v>
      </c>
    </row>
    <row r="88" spans="1:17" s="113" customFormat="1" ht="15.75" thickBot="1">
      <c r="A88" s="121"/>
      <c r="B88" s="121"/>
      <c r="C88" s="121"/>
      <c r="D88" s="128" t="s">
        <v>209</v>
      </c>
      <c r="E88" s="129"/>
      <c r="F88" s="129"/>
      <c r="G88" s="129">
        <v>0</v>
      </c>
      <c r="H88" s="129">
        <v>2421.4</v>
      </c>
      <c r="I88" s="129">
        <v>21774</v>
      </c>
      <c r="J88" s="129"/>
      <c r="K88" s="130">
        <v>10134</v>
      </c>
      <c r="L88" s="125">
        <v>0</v>
      </c>
      <c r="M88" s="126">
        <v>0</v>
      </c>
      <c r="N88" s="123">
        <v>0</v>
      </c>
    </row>
    <row r="89" spans="1:17" s="171" customFormat="1" ht="30" customHeight="1" thickBot="1">
      <c r="A89" s="235" t="s">
        <v>96</v>
      </c>
      <c r="B89" s="236"/>
      <c r="C89" s="236"/>
      <c r="D89" s="98" t="s">
        <v>120</v>
      </c>
      <c r="E89" s="99">
        <f>E90</f>
        <v>177041</v>
      </c>
      <c r="F89" s="99">
        <f t="shared" ref="F89:N89" si="16">F90</f>
        <v>191976</v>
      </c>
      <c r="G89" s="99">
        <f>G90</f>
        <v>19371.2</v>
      </c>
      <c r="H89" s="99">
        <f>H90</f>
        <v>19763.169999999998</v>
      </c>
      <c r="I89" s="99">
        <f t="shared" si="16"/>
        <v>20700</v>
      </c>
      <c r="J89" s="99">
        <f t="shared" si="16"/>
        <v>0</v>
      </c>
      <c r="K89" s="100">
        <f t="shared" si="16"/>
        <v>11812</v>
      </c>
      <c r="L89" s="203">
        <f t="shared" si="16"/>
        <v>31905</v>
      </c>
      <c r="M89" s="199">
        <f t="shared" si="16"/>
        <v>7723</v>
      </c>
      <c r="N89" s="101">
        <f t="shared" si="16"/>
        <v>0</v>
      </c>
      <c r="P89" s="103"/>
      <c r="Q89" s="217"/>
    </row>
    <row r="90" spans="1:17" s="113" customFormat="1" ht="30">
      <c r="A90" s="134">
        <v>400</v>
      </c>
      <c r="B90" s="135"/>
      <c r="C90" s="135"/>
      <c r="D90" s="136" t="s">
        <v>192</v>
      </c>
      <c r="E90" s="137">
        <f>SUM(E91)</f>
        <v>177041</v>
      </c>
      <c r="F90" s="137">
        <f t="shared" ref="F90:N90" si="17">SUM(F91)</f>
        <v>191976</v>
      </c>
      <c r="G90" s="137">
        <f t="shared" si="17"/>
        <v>19371.2</v>
      </c>
      <c r="H90" s="137">
        <f t="shared" si="17"/>
        <v>19763.169999999998</v>
      </c>
      <c r="I90" s="137">
        <f>SUM(I91)</f>
        <v>20700</v>
      </c>
      <c r="J90" s="137">
        <f t="shared" si="17"/>
        <v>0</v>
      </c>
      <c r="K90" s="138">
        <f t="shared" si="17"/>
        <v>11812</v>
      </c>
      <c r="L90" s="139">
        <f t="shared" si="17"/>
        <v>31905</v>
      </c>
      <c r="M90" s="140">
        <f t="shared" si="17"/>
        <v>7723</v>
      </c>
      <c r="N90" s="137">
        <f t="shared" si="17"/>
        <v>0</v>
      </c>
    </row>
    <row r="91" spans="1:17" s="113" customFormat="1" ht="15">
      <c r="A91" s="114">
        <v>450</v>
      </c>
      <c r="B91" s="115"/>
      <c r="C91" s="115"/>
      <c r="D91" s="116" t="s">
        <v>193</v>
      </c>
      <c r="E91" s="117">
        <f>SUM(E92:E98)</f>
        <v>177041</v>
      </c>
      <c r="F91" s="117">
        <f t="shared" ref="F91:N91" si="18">SUM(F92:F99)</f>
        <v>191976</v>
      </c>
      <c r="G91" s="117">
        <f t="shared" si="18"/>
        <v>19371.2</v>
      </c>
      <c r="H91" s="117">
        <f t="shared" si="18"/>
        <v>19763.169999999998</v>
      </c>
      <c r="I91" s="117">
        <f t="shared" si="18"/>
        <v>20700</v>
      </c>
      <c r="J91" s="117">
        <f t="shared" si="18"/>
        <v>0</v>
      </c>
      <c r="K91" s="118">
        <f t="shared" si="18"/>
        <v>11812</v>
      </c>
      <c r="L91" s="119">
        <f>SUM(L92:L99)</f>
        <v>31905</v>
      </c>
      <c r="M91" s="120">
        <f t="shared" si="18"/>
        <v>7723</v>
      </c>
      <c r="N91" s="117">
        <f t="shared" si="18"/>
        <v>0</v>
      </c>
      <c r="P91" s="112"/>
    </row>
    <row r="92" spans="1:17" s="113" customFormat="1" ht="15">
      <c r="A92" s="121"/>
      <c r="B92" s="121">
        <v>453</v>
      </c>
      <c r="C92" s="121"/>
      <c r="D92" s="122" t="s">
        <v>194</v>
      </c>
      <c r="E92" s="123"/>
      <c r="F92" s="123"/>
      <c r="G92" s="123"/>
      <c r="H92" s="123"/>
      <c r="I92" s="123"/>
      <c r="J92" s="123"/>
      <c r="K92" s="124"/>
      <c r="L92" s="125"/>
      <c r="M92" s="126"/>
      <c r="N92" s="123"/>
    </row>
    <row r="93" spans="1:17" s="113" customFormat="1" ht="15">
      <c r="A93" s="121"/>
      <c r="B93" s="121"/>
      <c r="C93" s="121"/>
      <c r="D93" s="128" t="s">
        <v>195</v>
      </c>
      <c r="E93" s="123">
        <v>32048</v>
      </c>
      <c r="F93" s="123">
        <v>102636</v>
      </c>
      <c r="G93" s="123"/>
      <c r="H93" s="123"/>
      <c r="I93" s="123"/>
      <c r="J93" s="123"/>
      <c r="K93" s="124"/>
      <c r="L93" s="125"/>
      <c r="M93" s="126"/>
      <c r="N93" s="123"/>
    </row>
    <row r="94" spans="1:17" s="113" customFormat="1" ht="15">
      <c r="A94" s="121"/>
      <c r="B94" s="121">
        <v>454</v>
      </c>
      <c r="C94" s="121"/>
      <c r="D94" s="122" t="s">
        <v>196</v>
      </c>
      <c r="E94" s="123"/>
      <c r="F94" s="123"/>
      <c r="G94" s="123"/>
      <c r="H94" s="123"/>
      <c r="I94" s="123"/>
      <c r="J94" s="123"/>
      <c r="K94" s="124"/>
      <c r="L94" s="125"/>
      <c r="M94" s="126"/>
      <c r="N94" s="123"/>
    </row>
    <row r="95" spans="1:17" s="113" customFormat="1" ht="30">
      <c r="A95" s="121"/>
      <c r="B95" s="121"/>
      <c r="C95" s="127" t="s">
        <v>128</v>
      </c>
      <c r="D95" s="128" t="s">
        <v>197</v>
      </c>
      <c r="E95" s="129"/>
      <c r="F95" s="129"/>
      <c r="G95" s="129"/>
      <c r="H95" s="129"/>
      <c r="I95" s="129"/>
      <c r="J95" s="129"/>
      <c r="K95" s="130"/>
      <c r="L95" s="125"/>
      <c r="M95" s="126"/>
      <c r="N95" s="123"/>
    </row>
    <row r="96" spans="1:17" s="113" customFormat="1" ht="30">
      <c r="A96" s="121"/>
      <c r="B96" s="121"/>
      <c r="C96" s="127" t="s">
        <v>130</v>
      </c>
      <c r="D96" s="128" t="s">
        <v>198</v>
      </c>
      <c r="E96" s="129">
        <v>144383</v>
      </c>
      <c r="F96" s="129"/>
      <c r="G96" s="129"/>
      <c r="H96" s="129"/>
      <c r="I96" s="129"/>
      <c r="J96" s="129"/>
      <c r="K96" s="130"/>
      <c r="L96" s="125">
        <v>7405</v>
      </c>
      <c r="M96" s="126"/>
      <c r="N96" s="123"/>
    </row>
    <row r="97" spans="1:17" s="113" customFormat="1" ht="15">
      <c r="A97" s="121"/>
      <c r="B97" s="121"/>
      <c r="C97" s="127"/>
      <c r="D97" s="128" t="s">
        <v>199</v>
      </c>
      <c r="E97" s="129"/>
      <c r="F97" s="129">
        <v>44102</v>
      </c>
      <c r="G97" s="129"/>
      <c r="H97" s="129"/>
      <c r="I97" s="129"/>
      <c r="J97" s="129"/>
      <c r="K97" s="130"/>
      <c r="L97" s="125"/>
      <c r="M97" s="126"/>
      <c r="N97" s="123"/>
      <c r="P97" s="132"/>
    </row>
    <row r="98" spans="1:17" s="113" customFormat="1" ht="15">
      <c r="A98" s="121">
        <v>420</v>
      </c>
      <c r="B98" s="121">
        <v>429</v>
      </c>
      <c r="C98" s="121"/>
      <c r="D98" s="128" t="s">
        <v>200</v>
      </c>
      <c r="E98" s="129">
        <v>610</v>
      </c>
      <c r="F98" s="129">
        <v>500</v>
      </c>
      <c r="G98" s="129"/>
      <c r="H98" s="129"/>
      <c r="I98" s="129"/>
      <c r="J98" s="129"/>
      <c r="K98" s="130"/>
      <c r="L98" s="125"/>
      <c r="M98" s="126"/>
      <c r="N98" s="123"/>
      <c r="P98" s="132"/>
    </row>
    <row r="99" spans="1:17" s="113" customFormat="1" ht="15.75" thickBot="1">
      <c r="A99" s="121">
        <v>510</v>
      </c>
      <c r="B99" s="121">
        <v>512</v>
      </c>
      <c r="C99" s="127" t="s">
        <v>128</v>
      </c>
      <c r="D99" s="128" t="s">
        <v>228</v>
      </c>
      <c r="E99" s="129"/>
      <c r="F99" s="129">
        <v>44738</v>
      </c>
      <c r="G99" s="129">
        <v>19371.2</v>
      </c>
      <c r="H99" s="129">
        <v>19763.169999999998</v>
      </c>
      <c r="I99" s="129">
        <v>20700</v>
      </c>
      <c r="J99" s="129"/>
      <c r="K99" s="130">
        <v>11812</v>
      </c>
      <c r="L99" s="210">
        <v>24500</v>
      </c>
      <c r="M99" s="208">
        <v>7723</v>
      </c>
      <c r="N99" s="123">
        <v>0</v>
      </c>
    </row>
    <row r="100" spans="1:17" s="175" customFormat="1" ht="25.5" customHeight="1" thickBot="1">
      <c r="A100" s="237" t="s">
        <v>201</v>
      </c>
      <c r="B100" s="238"/>
      <c r="C100" s="238"/>
      <c r="D100" s="238"/>
      <c r="E100" s="172">
        <f t="shared" ref="E100:N100" si="19">E4+E77+E89</f>
        <v>1594149</v>
      </c>
      <c r="F100" s="172">
        <f t="shared" si="19"/>
        <v>1850309</v>
      </c>
      <c r="G100" s="172">
        <f t="shared" si="19"/>
        <v>466357.67</v>
      </c>
      <c r="H100" s="172">
        <f t="shared" si="19"/>
        <v>358587.92999999993</v>
      </c>
      <c r="I100" s="172">
        <f t="shared" si="19"/>
        <v>589309</v>
      </c>
      <c r="J100" s="172">
        <f t="shared" si="19"/>
        <v>0</v>
      </c>
      <c r="K100" s="173">
        <f t="shared" si="19"/>
        <v>399398.87</v>
      </c>
      <c r="L100" s="211">
        <f t="shared" si="19"/>
        <v>1020815</v>
      </c>
      <c r="M100" s="209">
        <f t="shared" si="19"/>
        <v>495314</v>
      </c>
      <c r="N100" s="174">
        <f t="shared" si="19"/>
        <v>301457</v>
      </c>
      <c r="P100" s="218"/>
      <c r="Q100" s="218"/>
    </row>
    <row r="102" spans="1:17" ht="15">
      <c r="O102" s="112"/>
      <c r="P102" s="113"/>
    </row>
    <row r="103" spans="1:17">
      <c r="O103" s="176"/>
      <c r="P103" s="176"/>
    </row>
  </sheetData>
  <mergeCells count="11">
    <mergeCell ref="I2:K2"/>
    <mergeCell ref="A4:C4"/>
    <mergeCell ref="A100:D100"/>
    <mergeCell ref="A2:A3"/>
    <mergeCell ref="B2:B3"/>
    <mergeCell ref="C2:C3"/>
    <mergeCell ref="D2:D3"/>
    <mergeCell ref="A74:D74"/>
    <mergeCell ref="G74:J74"/>
    <mergeCell ref="A77:C77"/>
    <mergeCell ref="A89:C89"/>
  </mergeCells>
  <printOptions horizontalCentered="1" gridLines="1" gridLinesSet="0"/>
  <pageMargins left="0.39370078740157483" right="0.39370078740157483" top="0.78740157480314965" bottom="0.55118110236220474" header="0.51181102362204722" footer="0.51181102362204722"/>
  <pageSetup paperSize="9" scale="94" fitToWidth="0" fitToHeight="0" orientation="landscape" r:id="rId1"/>
  <headerFooter>
    <oddHeader>&amp;L&amp;"Arial,Tučné"&amp;14Návrh rozpočtu - príjmy  2015 - 2017</oddHeader>
  </headerFooter>
  <rowBreaks count="2" manualBreakCount="2">
    <brk id="26" max="13" man="1"/>
    <brk id="49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Pracovné hárky</vt:lpstr>
      </vt:variant>
      <vt:variant>
        <vt:i4>2</vt:i4>
      </vt:variant>
      <vt:variant>
        <vt:lpstr>Pomenované rozsahy</vt:lpstr>
      </vt:variant>
      <vt:variant>
        <vt:i4>4</vt:i4>
      </vt:variant>
    </vt:vector>
  </HeadingPairs>
  <TitlesOfParts>
    <vt:vector size="6" baseType="lpstr">
      <vt:lpstr> vydavky</vt:lpstr>
      <vt:lpstr>Príjmy</vt:lpstr>
      <vt:lpstr>' vydavky'!Názvy_tlače</vt:lpstr>
      <vt:lpstr>Príjmy!Názvy_tlače</vt:lpstr>
      <vt:lpstr>' vydavky'!Oblasť_tlače</vt:lpstr>
      <vt:lpstr>Príjmy!Oblasť_tlače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Bajtošová</dc:creator>
  <cp:lastModifiedBy>Správca</cp:lastModifiedBy>
  <cp:lastPrinted>2014-12-29T10:32:06Z</cp:lastPrinted>
  <dcterms:created xsi:type="dcterms:W3CDTF">2014-11-09T14:45:41Z</dcterms:created>
  <dcterms:modified xsi:type="dcterms:W3CDTF">2014-12-29T12:25:56Z</dcterms:modified>
</cp:coreProperties>
</file>