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01588\Desktop\"/>
    </mc:Choice>
  </mc:AlternateContent>
  <bookViews>
    <workbookView xWindow="0" yWindow="0" windowWidth="15360" windowHeight="8115"/>
  </bookViews>
  <sheets>
    <sheet name="Príjmy" sheetId="6" r:id="rId1"/>
    <sheet name=" vydavky" sheetId="1" r:id="rId2"/>
  </sheets>
  <definedNames>
    <definedName name="_xlnm._FilterDatabase" localSheetId="1" hidden="1">' vydavky'!$A$2:$N$136</definedName>
    <definedName name="_xlnm.Print_Titles" localSheetId="1">' vydavky'!$1:$2</definedName>
    <definedName name="_xlnm.Print_Titles" localSheetId="0">Príjmy!$2:$3</definedName>
    <definedName name="_xlnm.Print_Area" localSheetId="1">' vydavky'!$A$1:$O$152</definedName>
    <definedName name="_xlnm.Print_Area" localSheetId="0">Príjmy!$A$2:$O$102</definedName>
  </definedNames>
  <calcPr calcId="152511"/>
</workbook>
</file>

<file path=xl/calcChain.xml><?xml version="1.0" encoding="utf-8"?>
<calcChain xmlns="http://schemas.openxmlformats.org/spreadsheetml/2006/main">
  <c r="M133" i="1" l="1"/>
  <c r="N133" i="1"/>
  <c r="N71" i="6"/>
  <c r="M73" i="1"/>
  <c r="N73" i="1" s="1"/>
  <c r="M132" i="1"/>
  <c r="N132" i="1" s="1"/>
  <c r="M131" i="1"/>
  <c r="N131" i="1" s="1"/>
  <c r="M121" i="1"/>
  <c r="N121" i="1" s="1"/>
  <c r="M120" i="1"/>
  <c r="N120" i="1" s="1"/>
  <c r="M96" i="1"/>
  <c r="N96" i="1" s="1"/>
  <c r="M95" i="1"/>
  <c r="N95" i="1" s="1"/>
  <c r="M87" i="1"/>
  <c r="N87" i="1" s="1"/>
  <c r="M86" i="1"/>
  <c r="N86" i="1" s="1"/>
  <c r="M81" i="1"/>
  <c r="N81" i="1" s="1"/>
  <c r="M80" i="1"/>
  <c r="N80" i="1" s="1"/>
  <c r="M57" i="1"/>
  <c r="N57" i="1" s="1"/>
  <c r="M56" i="1"/>
  <c r="N56" i="1" s="1"/>
  <c r="M17" i="1"/>
  <c r="N17" i="1" s="1"/>
  <c r="M16" i="1"/>
  <c r="N16" i="1" s="1"/>
  <c r="M13" i="1"/>
  <c r="N13" i="1" s="1"/>
  <c r="M12" i="1"/>
  <c r="N12" i="1" s="1"/>
  <c r="M6" i="1"/>
  <c r="N6" i="1"/>
  <c r="N5" i="1"/>
  <c r="N68" i="6"/>
  <c r="O68" i="6"/>
  <c r="N70" i="6"/>
  <c r="O70" i="6"/>
  <c r="O71" i="6"/>
  <c r="N72" i="6"/>
  <c r="O72" i="6"/>
  <c r="N73" i="6"/>
  <c r="O73" i="6"/>
  <c r="N74" i="6"/>
  <c r="O74" i="6"/>
  <c r="N77" i="6"/>
  <c r="O77" i="6"/>
  <c r="N78" i="6"/>
  <c r="O78" i="6"/>
  <c r="J146" i="1" l="1"/>
  <c r="J152" i="1" s="1"/>
  <c r="J145" i="1"/>
  <c r="J144" i="1"/>
  <c r="J143" i="1"/>
  <c r="J140" i="1"/>
  <c r="J139" i="1"/>
  <c r="J130" i="1"/>
  <c r="J126" i="1"/>
  <c r="J124" i="1"/>
  <c r="J123" i="1"/>
  <c r="J119" i="1"/>
  <c r="J114" i="1"/>
  <c r="J112" i="1"/>
  <c r="J110" i="1"/>
  <c r="J107" i="1" s="1"/>
  <c r="J108" i="1"/>
  <c r="J104" i="1"/>
  <c r="J102" i="1"/>
  <c r="J99" i="1" s="1"/>
  <c r="J100" i="1"/>
  <c r="J97" i="1"/>
  <c r="J94" i="1"/>
  <c r="J89" i="1"/>
  <c r="J85" i="1"/>
  <c r="J79" i="1"/>
  <c r="J78" i="1"/>
  <c r="J74" i="1"/>
  <c r="J72" i="1"/>
  <c r="J71" i="1"/>
  <c r="J68" i="1"/>
  <c r="J61" i="1" s="1"/>
  <c r="J65" i="1"/>
  <c r="J62" i="1"/>
  <c r="J55" i="1"/>
  <c r="J46" i="1" s="1"/>
  <c r="J51" i="1"/>
  <c r="J47" i="1"/>
  <c r="J44" i="1"/>
  <c r="J40" i="1"/>
  <c r="J37" i="1"/>
  <c r="J35" i="1"/>
  <c r="J30" i="1"/>
  <c r="J26" i="1" s="1"/>
  <c r="J27" i="1"/>
  <c r="J24" i="1"/>
  <c r="J23" i="1"/>
  <c r="J20" i="1"/>
  <c r="J18" i="1"/>
  <c r="J15" i="1"/>
  <c r="J11" i="1"/>
  <c r="J3" i="1" s="1"/>
  <c r="J8" i="1"/>
  <c r="J4" i="1"/>
  <c r="I145" i="1"/>
  <c r="I140" i="1"/>
  <c r="I139" i="1"/>
  <c r="I130" i="1"/>
  <c r="I126" i="1"/>
  <c r="I124" i="1"/>
  <c r="I119" i="1"/>
  <c r="I114" i="1"/>
  <c r="I112" i="1"/>
  <c r="I110" i="1"/>
  <c r="I108" i="1"/>
  <c r="I104" i="1"/>
  <c r="I102" i="1"/>
  <c r="I100" i="1"/>
  <c r="I97" i="1"/>
  <c r="I94" i="1"/>
  <c r="I89" i="1"/>
  <c r="I85" i="1"/>
  <c r="I79" i="1"/>
  <c r="I74" i="1"/>
  <c r="I72" i="1"/>
  <c r="I71" i="1"/>
  <c r="I68" i="1"/>
  <c r="I65" i="1"/>
  <c r="I62" i="1"/>
  <c r="I55" i="1"/>
  <c r="I51" i="1"/>
  <c r="I47" i="1"/>
  <c r="I44" i="1"/>
  <c r="I40" i="1"/>
  <c r="I37" i="1"/>
  <c r="I35" i="1"/>
  <c r="I30" i="1"/>
  <c r="I27" i="1"/>
  <c r="I24" i="1"/>
  <c r="I23" i="1"/>
  <c r="I20" i="1"/>
  <c r="I18" i="1"/>
  <c r="I15" i="1"/>
  <c r="I11" i="1"/>
  <c r="I8" i="1"/>
  <c r="I4" i="1"/>
  <c r="K93" i="6"/>
  <c r="K92" i="6"/>
  <c r="K91" i="6" s="1"/>
  <c r="K84" i="6"/>
  <c r="K83" i="6" s="1"/>
  <c r="K80" i="6"/>
  <c r="K56" i="6"/>
  <c r="K55" i="6" s="1"/>
  <c r="K46" i="6"/>
  <c r="K44" i="6"/>
  <c r="K27" i="6"/>
  <c r="K20" i="6"/>
  <c r="K19" i="6"/>
  <c r="K4" i="6" s="1"/>
  <c r="K14" i="6"/>
  <c r="K9" i="6"/>
  <c r="K6" i="6"/>
  <c r="K5" i="6"/>
  <c r="J93" i="6"/>
  <c r="J92" i="6" s="1"/>
  <c r="J91" i="6" s="1"/>
  <c r="I146" i="1" s="1"/>
  <c r="J84" i="6"/>
  <c r="J83" i="6"/>
  <c r="J79" i="6" s="1"/>
  <c r="J80" i="6"/>
  <c r="J56" i="6"/>
  <c r="J55" i="6" s="1"/>
  <c r="J46" i="6"/>
  <c r="J44" i="6"/>
  <c r="J27" i="6"/>
  <c r="J20" i="6"/>
  <c r="J14" i="6"/>
  <c r="J9" i="6"/>
  <c r="J6" i="6"/>
  <c r="J151" i="1" l="1"/>
  <c r="I123" i="1"/>
  <c r="I99" i="1"/>
  <c r="I107" i="1"/>
  <c r="I78" i="1"/>
  <c r="I61" i="1"/>
  <c r="I46" i="1"/>
  <c r="I151" i="1"/>
  <c r="I26" i="1"/>
  <c r="I152" i="1"/>
  <c r="J137" i="1"/>
  <c r="J148" i="1"/>
  <c r="J147" i="1"/>
  <c r="I3" i="1"/>
  <c r="J19" i="6"/>
  <c r="J5" i="6"/>
  <c r="K79" i="6"/>
  <c r="K102" i="6" s="1"/>
  <c r="J4" i="6" l="1"/>
  <c r="J102" i="6" s="1"/>
  <c r="I143" i="1" s="1"/>
  <c r="I137" i="1"/>
  <c r="I138" i="1" s="1"/>
  <c r="J138" i="1"/>
  <c r="J149" i="1"/>
  <c r="I144" i="1" l="1"/>
  <c r="I147" i="1" s="1"/>
  <c r="I148" i="1" s="1"/>
  <c r="I149" i="1"/>
  <c r="J150" i="1"/>
  <c r="J153" i="1" s="1"/>
  <c r="J154" i="1" s="1"/>
  <c r="J141" i="1"/>
  <c r="J142" i="1" s="1"/>
  <c r="I150" i="1"/>
  <c r="I153" i="1" s="1"/>
  <c r="I141" i="1"/>
  <c r="I142" i="1" s="1"/>
  <c r="I154" i="1" l="1"/>
  <c r="F139" i="1" l="1"/>
  <c r="G139" i="1"/>
  <c r="H139" i="1"/>
  <c r="L139" i="1"/>
  <c r="M139" i="1"/>
  <c r="N139" i="1"/>
  <c r="K139" i="1"/>
  <c r="G104" i="1"/>
  <c r="H104" i="1"/>
  <c r="K104" i="1"/>
  <c r="L104" i="1"/>
  <c r="M104" i="1"/>
  <c r="N104" i="1"/>
  <c r="F104" i="1"/>
  <c r="G89" i="1"/>
  <c r="H89" i="1"/>
  <c r="K89" i="1"/>
  <c r="L89" i="1"/>
  <c r="F89" i="1"/>
  <c r="K37" i="1" l="1"/>
  <c r="M89" i="1" l="1"/>
  <c r="N89" i="1" l="1"/>
  <c r="H72" i="1"/>
  <c r="H40" i="1" l="1"/>
  <c r="H140" i="1" l="1"/>
  <c r="H130" i="1"/>
  <c r="H126" i="1"/>
  <c r="H124" i="1"/>
  <c r="H119" i="1"/>
  <c r="H114" i="1"/>
  <c r="H112" i="1"/>
  <c r="H110" i="1"/>
  <c r="G112" i="1"/>
  <c r="G114" i="1"/>
  <c r="G119" i="1"/>
  <c r="G124" i="1"/>
  <c r="G126" i="1"/>
  <c r="G130" i="1"/>
  <c r="G140" i="1"/>
  <c r="H108" i="1"/>
  <c r="H102" i="1"/>
  <c r="H100" i="1"/>
  <c r="H97" i="1"/>
  <c r="H94" i="1"/>
  <c r="H85" i="1"/>
  <c r="H79" i="1"/>
  <c r="H74" i="1"/>
  <c r="H71" i="1" s="1"/>
  <c r="H68" i="1"/>
  <c r="H65" i="1"/>
  <c r="H62" i="1"/>
  <c r="H61" i="1" s="1"/>
  <c r="H55" i="1"/>
  <c r="H51" i="1"/>
  <c r="H47" i="1"/>
  <c r="H44" i="1"/>
  <c r="H37" i="1"/>
  <c r="H35" i="1"/>
  <c r="H30" i="1"/>
  <c r="H27" i="1"/>
  <c r="H24" i="1"/>
  <c r="H23" i="1" s="1"/>
  <c r="H20" i="1"/>
  <c r="H18" i="1"/>
  <c r="H15" i="1"/>
  <c r="H11" i="1"/>
  <c r="H8" i="1"/>
  <c r="H4" i="1"/>
  <c r="H99" i="1" l="1"/>
  <c r="G123" i="1"/>
  <c r="H3" i="1"/>
  <c r="H46" i="1"/>
  <c r="H123" i="1"/>
  <c r="H107" i="1"/>
  <c r="H78" i="1"/>
  <c r="H26" i="1"/>
  <c r="N110" i="1"/>
  <c r="K140" i="1"/>
  <c r="L140" i="1"/>
  <c r="M140" i="1"/>
  <c r="N140" i="1"/>
  <c r="K110" i="1"/>
  <c r="L110" i="1"/>
  <c r="G4" i="1"/>
  <c r="K4" i="1"/>
  <c r="L4" i="1"/>
  <c r="N44" i="6"/>
  <c r="N6" i="6"/>
  <c r="H93" i="6"/>
  <c r="I93" i="6"/>
  <c r="L93" i="6"/>
  <c r="L92" i="6" s="1"/>
  <c r="L91" i="6" s="1"/>
  <c r="K146" i="1" s="1"/>
  <c r="M93" i="6"/>
  <c r="M92" i="6" s="1"/>
  <c r="M91" i="6" s="1"/>
  <c r="G93" i="6"/>
  <c r="H91" i="6"/>
  <c r="G146" i="1" s="1"/>
  <c r="G152" i="1" s="1"/>
  <c r="I91" i="6"/>
  <c r="H146" i="1" s="1"/>
  <c r="H152" i="1" s="1"/>
  <c r="H84" i="6"/>
  <c r="H83" i="6" s="1"/>
  <c r="I84" i="6"/>
  <c r="L84" i="6"/>
  <c r="L83" i="6" s="1"/>
  <c r="M84" i="6"/>
  <c r="M83" i="6" s="1"/>
  <c r="I83" i="6"/>
  <c r="H145" i="1" s="1"/>
  <c r="H151" i="1" s="1"/>
  <c r="H80" i="6"/>
  <c r="I80" i="6"/>
  <c r="L80" i="6"/>
  <c r="M80" i="6"/>
  <c r="N80" i="6"/>
  <c r="O80" i="6"/>
  <c r="H56" i="6"/>
  <c r="H55" i="6" s="1"/>
  <c r="I56" i="6"/>
  <c r="I55" i="6" s="1"/>
  <c r="L56" i="6"/>
  <c r="L55" i="6" s="1"/>
  <c r="M56" i="6"/>
  <c r="M55" i="6" s="1"/>
  <c r="H46" i="6"/>
  <c r="I46" i="6"/>
  <c r="L46" i="6"/>
  <c r="M46" i="6"/>
  <c r="H44" i="6"/>
  <c r="I44" i="6"/>
  <c r="L44" i="6"/>
  <c r="M44" i="6"/>
  <c r="H27" i="6"/>
  <c r="I27" i="6"/>
  <c r="L27" i="6"/>
  <c r="M27" i="6"/>
  <c r="H20" i="6"/>
  <c r="I20" i="6"/>
  <c r="L20" i="6"/>
  <c r="M20" i="6"/>
  <c r="H14" i="6"/>
  <c r="I14" i="6"/>
  <c r="L14" i="6"/>
  <c r="M14" i="6"/>
  <c r="H9" i="6"/>
  <c r="I9" i="6"/>
  <c r="L9" i="6"/>
  <c r="M9" i="6"/>
  <c r="H6" i="6"/>
  <c r="I6" i="6"/>
  <c r="L6" i="6"/>
  <c r="M6" i="6"/>
  <c r="K152" i="1" l="1"/>
  <c r="L146" i="1"/>
  <c r="L152" i="1" s="1"/>
  <c r="M110" i="1"/>
  <c r="O44" i="6"/>
  <c r="L19" i="6"/>
  <c r="H137" i="1"/>
  <c r="I19" i="6"/>
  <c r="I5" i="6"/>
  <c r="H5" i="6"/>
  <c r="N46" i="6"/>
  <c r="L79" i="6"/>
  <c r="K145" i="1" s="1"/>
  <c r="K151" i="1" s="1"/>
  <c r="O6" i="6"/>
  <c r="N9" i="6"/>
  <c r="N20" i="6"/>
  <c r="N84" i="6"/>
  <c r="N83" i="6" s="1"/>
  <c r="N79" i="6" s="1"/>
  <c r="M145" i="1" s="1"/>
  <c r="M151" i="1" s="1"/>
  <c r="N93" i="6"/>
  <c r="N92" i="6" s="1"/>
  <c r="N91" i="6" s="1"/>
  <c r="N4" i="1"/>
  <c r="M4" i="1"/>
  <c r="O93" i="6"/>
  <c r="O92" i="6" s="1"/>
  <c r="O91" i="6" s="1"/>
  <c r="O84" i="6"/>
  <c r="O83" i="6" s="1"/>
  <c r="O79" i="6" s="1"/>
  <c r="N145" i="1" s="1"/>
  <c r="N151" i="1" s="1"/>
  <c r="N56" i="6"/>
  <c r="N55" i="6" s="1"/>
  <c r="O56" i="6"/>
  <c r="O55" i="6" s="1"/>
  <c r="O46" i="6"/>
  <c r="O27" i="6"/>
  <c r="N27" i="6"/>
  <c r="O20" i="6"/>
  <c r="O14" i="6"/>
  <c r="N14" i="6"/>
  <c r="O9" i="6"/>
  <c r="M5" i="6"/>
  <c r="L5" i="6"/>
  <c r="M79" i="6"/>
  <c r="L145" i="1" s="1"/>
  <c r="L151" i="1" s="1"/>
  <c r="H79" i="6"/>
  <c r="G145" i="1" s="1"/>
  <c r="G151" i="1" s="1"/>
  <c r="M19" i="6"/>
  <c r="H19" i="6"/>
  <c r="H4" i="6" s="1"/>
  <c r="K103" i="6" l="1"/>
  <c r="H138" i="1"/>
  <c r="H141" i="1" s="1"/>
  <c r="H142" i="1" s="1"/>
  <c r="M4" i="6"/>
  <c r="N5" i="6"/>
  <c r="I4" i="6"/>
  <c r="I102" i="6" s="1"/>
  <c r="H143" i="1" s="1"/>
  <c r="N146" i="1"/>
  <c r="N152" i="1" s="1"/>
  <c r="M146" i="1"/>
  <c r="M152" i="1" s="1"/>
  <c r="L4" i="6"/>
  <c r="H149" i="1"/>
  <c r="H144" i="1"/>
  <c r="H102" i="6"/>
  <c r="G143" i="1" s="1"/>
  <c r="G144" i="1"/>
  <c r="G147" i="1" s="1"/>
  <c r="O5" i="6"/>
  <c r="N19" i="6"/>
  <c r="O19" i="6"/>
  <c r="G56" i="6"/>
  <c r="G55" i="6" s="1"/>
  <c r="G46" i="6"/>
  <c r="G44" i="6"/>
  <c r="G27" i="6"/>
  <c r="G20" i="6"/>
  <c r="G14" i="6"/>
  <c r="G9" i="6"/>
  <c r="G6" i="6"/>
  <c r="F140" i="1"/>
  <c r="F97" i="1"/>
  <c r="G97" i="1"/>
  <c r="K97" i="1"/>
  <c r="L97" i="1"/>
  <c r="M97" i="1"/>
  <c r="N97" i="1"/>
  <c r="F94" i="1"/>
  <c r="G94" i="1"/>
  <c r="K94" i="1"/>
  <c r="L94" i="1"/>
  <c r="M94" i="1"/>
  <c r="N94" i="1"/>
  <c r="F79" i="1"/>
  <c r="G79" i="1"/>
  <c r="K79" i="1"/>
  <c r="L79" i="1"/>
  <c r="M79" i="1"/>
  <c r="N79" i="1"/>
  <c r="F85" i="1"/>
  <c r="G85" i="1"/>
  <c r="K85" i="1"/>
  <c r="L85" i="1"/>
  <c r="M85" i="1"/>
  <c r="N85" i="1"/>
  <c r="N30" i="1"/>
  <c r="F40" i="1"/>
  <c r="N40" i="1"/>
  <c r="F130" i="1"/>
  <c r="L130" i="1"/>
  <c r="M130" i="1"/>
  <c r="N130" i="1"/>
  <c r="F126" i="1"/>
  <c r="K126" i="1"/>
  <c r="L126" i="1"/>
  <c r="M126" i="1"/>
  <c r="N126" i="1"/>
  <c r="F124" i="1"/>
  <c r="K124" i="1"/>
  <c r="L124" i="1"/>
  <c r="M124" i="1"/>
  <c r="N124" i="1"/>
  <c r="F119" i="1"/>
  <c r="K119" i="1"/>
  <c r="L119" i="1"/>
  <c r="M119" i="1"/>
  <c r="N119" i="1"/>
  <c r="F114" i="1"/>
  <c r="K114" i="1"/>
  <c r="L114" i="1"/>
  <c r="M114" i="1"/>
  <c r="N114" i="1"/>
  <c r="F112" i="1"/>
  <c r="K112" i="1"/>
  <c r="L112" i="1"/>
  <c r="M112" i="1"/>
  <c r="N112" i="1"/>
  <c r="F110" i="1"/>
  <c r="G110" i="1"/>
  <c r="F108" i="1"/>
  <c r="G108" i="1"/>
  <c r="K108" i="1"/>
  <c r="L108" i="1"/>
  <c r="M108" i="1"/>
  <c r="N108" i="1"/>
  <c r="F102" i="1"/>
  <c r="G102" i="1"/>
  <c r="K102" i="1"/>
  <c r="L102" i="1"/>
  <c r="M102" i="1"/>
  <c r="N102" i="1"/>
  <c r="F100" i="1"/>
  <c r="G100" i="1"/>
  <c r="K100" i="1"/>
  <c r="L100" i="1"/>
  <c r="M100" i="1"/>
  <c r="N100" i="1"/>
  <c r="F74" i="1"/>
  <c r="F71" i="1" s="1"/>
  <c r="G74" i="1"/>
  <c r="G71" i="1" s="1"/>
  <c r="K74" i="1"/>
  <c r="L74" i="1"/>
  <c r="M74" i="1"/>
  <c r="N74" i="1"/>
  <c r="N4" i="6" l="1"/>
  <c r="N102" i="6" s="1"/>
  <c r="G148" i="1"/>
  <c r="H150" i="1"/>
  <c r="G78" i="1"/>
  <c r="F78" i="1"/>
  <c r="K144" i="1"/>
  <c r="K147" i="1" s="1"/>
  <c r="L144" i="1"/>
  <c r="L147" i="1" s="1"/>
  <c r="M102" i="6"/>
  <c r="L102" i="6"/>
  <c r="O4" i="6"/>
  <c r="G5" i="6"/>
  <c r="G19" i="6"/>
  <c r="N107" i="1"/>
  <c r="M107" i="1"/>
  <c r="K107" i="1"/>
  <c r="G107" i="1"/>
  <c r="N99" i="1"/>
  <c r="L99" i="1"/>
  <c r="F99" i="1"/>
  <c r="M99" i="1"/>
  <c r="K99" i="1"/>
  <c r="G99" i="1"/>
  <c r="L107" i="1"/>
  <c r="F107" i="1"/>
  <c r="F123" i="1"/>
  <c r="K123" i="1"/>
  <c r="N123" i="1"/>
  <c r="L123" i="1"/>
  <c r="M123" i="1"/>
  <c r="F68" i="1"/>
  <c r="G68" i="1"/>
  <c r="K68" i="1"/>
  <c r="L68" i="1"/>
  <c r="M68" i="1"/>
  <c r="N68" i="1"/>
  <c r="F65" i="1"/>
  <c r="G65" i="1"/>
  <c r="K65" i="1"/>
  <c r="L65" i="1"/>
  <c r="M65" i="1"/>
  <c r="N65" i="1"/>
  <c r="F62" i="1"/>
  <c r="G62" i="1"/>
  <c r="K62" i="1"/>
  <c r="L62" i="1"/>
  <c r="M62" i="1"/>
  <c r="N62" i="1"/>
  <c r="F55" i="1"/>
  <c r="G55" i="1"/>
  <c r="K55" i="1"/>
  <c r="L55" i="1"/>
  <c r="M55" i="1"/>
  <c r="N55" i="1"/>
  <c r="F51" i="1"/>
  <c r="G51" i="1"/>
  <c r="K51" i="1"/>
  <c r="L51" i="1"/>
  <c r="M51" i="1"/>
  <c r="N51" i="1"/>
  <c r="F47" i="1"/>
  <c r="G47" i="1"/>
  <c r="K47" i="1"/>
  <c r="L47" i="1"/>
  <c r="M47" i="1"/>
  <c r="N47" i="1"/>
  <c r="F44" i="1"/>
  <c r="G44" i="1"/>
  <c r="K44" i="1"/>
  <c r="L44" i="1"/>
  <c r="M44" i="1"/>
  <c r="N44" i="1"/>
  <c r="G40" i="1"/>
  <c r="K40" i="1"/>
  <c r="L40" i="1"/>
  <c r="M40" i="1"/>
  <c r="F37" i="1"/>
  <c r="G37" i="1"/>
  <c r="L37" i="1"/>
  <c r="M37" i="1"/>
  <c r="N37" i="1"/>
  <c r="F35" i="1"/>
  <c r="G35" i="1"/>
  <c r="K35" i="1"/>
  <c r="L35" i="1"/>
  <c r="M35" i="1"/>
  <c r="N35" i="1"/>
  <c r="F30" i="1"/>
  <c r="G30" i="1"/>
  <c r="K30" i="1"/>
  <c r="L30" i="1"/>
  <c r="M30" i="1"/>
  <c r="G27" i="1"/>
  <c r="L27" i="1"/>
  <c r="F27" i="1"/>
  <c r="K27" i="1"/>
  <c r="M27" i="1"/>
  <c r="N27" i="1"/>
  <c r="F24" i="1"/>
  <c r="F23" i="1" s="1"/>
  <c r="G24" i="1"/>
  <c r="G23" i="1" s="1"/>
  <c r="K24" i="1"/>
  <c r="K23" i="1" s="1"/>
  <c r="L24" i="1"/>
  <c r="L23" i="1" s="1"/>
  <c r="M24" i="1"/>
  <c r="M23" i="1" s="1"/>
  <c r="N24" i="1"/>
  <c r="N23" i="1" s="1"/>
  <c r="F20" i="1"/>
  <c r="G20" i="1"/>
  <c r="K20" i="1"/>
  <c r="L20" i="1"/>
  <c r="M20" i="1"/>
  <c r="N20" i="1"/>
  <c r="F18" i="1"/>
  <c r="G18" i="1"/>
  <c r="K18" i="1"/>
  <c r="L18" i="1"/>
  <c r="M18" i="1"/>
  <c r="N18" i="1"/>
  <c r="F15" i="1"/>
  <c r="G15" i="1"/>
  <c r="K15" i="1"/>
  <c r="L15" i="1"/>
  <c r="M15" i="1"/>
  <c r="N15" i="1"/>
  <c r="F11" i="1"/>
  <c r="G11" i="1"/>
  <c r="K11" i="1"/>
  <c r="L11" i="1"/>
  <c r="M11" i="1"/>
  <c r="N11" i="1"/>
  <c r="G8" i="1"/>
  <c r="K8" i="1"/>
  <c r="L8" i="1"/>
  <c r="M8" i="1"/>
  <c r="N8" i="1"/>
  <c r="F8" i="1"/>
  <c r="F4" i="1"/>
  <c r="M144" i="1" l="1"/>
  <c r="M147" i="1" s="1"/>
  <c r="G61" i="1"/>
  <c r="K143" i="1"/>
  <c r="K148" i="1" s="1"/>
  <c r="L143" i="1"/>
  <c r="L148" i="1" s="1"/>
  <c r="N144" i="1"/>
  <c r="N147" i="1" s="1"/>
  <c r="M143" i="1"/>
  <c r="O102" i="6"/>
  <c r="L61" i="1"/>
  <c r="K3" i="1"/>
  <c r="K61" i="1"/>
  <c r="G3" i="1"/>
  <c r="M61" i="1"/>
  <c r="N61" i="1"/>
  <c r="M3" i="1"/>
  <c r="N3" i="1"/>
  <c r="L3" i="1"/>
  <c r="F61" i="1"/>
  <c r="F3" i="1"/>
  <c r="N26" i="1"/>
  <c r="F26" i="1"/>
  <c r="K26" i="1"/>
  <c r="G26" i="1"/>
  <c r="M46" i="1"/>
  <c r="K46" i="1"/>
  <c r="G46" i="1"/>
  <c r="N46" i="1"/>
  <c r="L46" i="1"/>
  <c r="F46" i="1"/>
  <c r="M26" i="1"/>
  <c r="L26" i="1"/>
  <c r="M148" i="1" l="1"/>
  <c r="G137" i="1"/>
  <c r="G138" i="1"/>
  <c r="G141" i="1" s="1"/>
  <c r="N143" i="1"/>
  <c r="N148" i="1" s="1"/>
  <c r="F137" i="1"/>
  <c r="K72" i="1"/>
  <c r="K71" i="1" s="1"/>
  <c r="P79" i="6"/>
  <c r="Q79" i="6"/>
  <c r="R79" i="6"/>
  <c r="N72" i="1"/>
  <c r="N71" i="1" s="1"/>
  <c r="M72" i="1"/>
  <c r="M71" i="1" s="1"/>
  <c r="L72" i="1"/>
  <c r="L71" i="1" s="1"/>
  <c r="F138" i="1" l="1"/>
  <c r="F141" i="1" s="1"/>
  <c r="F142" i="1"/>
  <c r="G142" i="1"/>
  <c r="G150" i="1"/>
  <c r="G153" i="1" s="1"/>
  <c r="G149" i="1"/>
  <c r="K78" i="1"/>
  <c r="K137" i="1" s="1"/>
  <c r="N78" i="1"/>
  <c r="N137" i="1" s="1"/>
  <c r="M78" i="1"/>
  <c r="M137" i="1" s="1"/>
  <c r="L78" i="1"/>
  <c r="L137" i="1" s="1"/>
  <c r="N103" i="6" l="1"/>
  <c r="O103" i="6"/>
  <c r="M103" i="6"/>
  <c r="K138" i="1"/>
  <c r="K149" i="1"/>
  <c r="L138" i="1"/>
  <c r="L141" i="1" s="1"/>
  <c r="L142" i="1" s="1"/>
  <c r="L149" i="1"/>
  <c r="N138" i="1"/>
  <c r="N149" i="1"/>
  <c r="M149" i="1"/>
  <c r="M138" i="1"/>
  <c r="Q91" i="6"/>
  <c r="P91" i="6"/>
  <c r="N150" i="1" l="1"/>
  <c r="N141" i="1"/>
  <c r="N142" i="1" s="1"/>
  <c r="K150" i="1"/>
  <c r="K141" i="1"/>
  <c r="K142" i="1" s="1"/>
  <c r="M150" i="1"/>
  <c r="M141" i="1"/>
  <c r="M142" i="1" s="1"/>
  <c r="L150" i="1"/>
  <c r="G92" i="6"/>
  <c r="G91" i="6" s="1"/>
  <c r="F146" i="1" s="1"/>
  <c r="F152" i="1" s="1"/>
  <c r="F93" i="6"/>
  <c r="F92" i="6" s="1"/>
  <c r="F91" i="6" s="1"/>
  <c r="E93" i="6"/>
  <c r="E92" i="6" s="1"/>
  <c r="E91" i="6" s="1"/>
  <c r="G84" i="6"/>
  <c r="G83" i="6" s="1"/>
  <c r="F84" i="6"/>
  <c r="F83" i="6" s="1"/>
  <c r="E84" i="6"/>
  <c r="E83" i="6" s="1"/>
  <c r="G80" i="6"/>
  <c r="F81" i="6"/>
  <c r="F80" i="6" s="1"/>
  <c r="E81" i="6"/>
  <c r="E80" i="6" s="1"/>
  <c r="F56" i="6"/>
  <c r="F55" i="6" s="1"/>
  <c r="E56" i="6"/>
  <c r="E55" i="6" s="1"/>
  <c r="F46" i="6"/>
  <c r="E46" i="6"/>
  <c r="F44" i="6"/>
  <c r="E44" i="6"/>
  <c r="F27" i="6"/>
  <c r="E27" i="6"/>
  <c r="F20" i="6"/>
  <c r="E20" i="6"/>
  <c r="F14" i="6"/>
  <c r="E14" i="6"/>
  <c r="F9" i="6"/>
  <c r="E9" i="6"/>
  <c r="F6" i="6"/>
  <c r="E6" i="6"/>
  <c r="G79" i="6" l="1"/>
  <c r="F145" i="1" s="1"/>
  <c r="F151" i="1" s="1"/>
  <c r="R80" i="6"/>
  <c r="Q92" i="6"/>
  <c r="P92" i="6"/>
  <c r="E5" i="6"/>
  <c r="E19" i="6"/>
  <c r="F5" i="6"/>
  <c r="F19" i="6"/>
  <c r="E79" i="6"/>
  <c r="F79" i="6"/>
  <c r="E4" i="6" l="1"/>
  <c r="Q80" i="6"/>
  <c r="P80" i="6"/>
  <c r="F4" i="6"/>
  <c r="F102" i="6" s="1"/>
  <c r="E102" i="6"/>
  <c r="G4" i="6"/>
  <c r="R91" i="6"/>
  <c r="R92" i="6" s="1"/>
  <c r="M153" i="1" l="1"/>
  <c r="M154" i="1" s="1"/>
  <c r="L153" i="1"/>
  <c r="L154" i="1" s="1"/>
  <c r="G102" i="6"/>
  <c r="F143" i="1" s="1"/>
  <c r="F144" i="1"/>
  <c r="F147" i="1" s="1"/>
  <c r="G154" i="1"/>
  <c r="F149" i="1" l="1"/>
  <c r="F148" i="1"/>
  <c r="K153" i="1"/>
  <c r="K154" i="1" s="1"/>
  <c r="F150" i="1"/>
  <c r="F153" i="1" s="1"/>
  <c r="F154" i="1" s="1"/>
  <c r="Q4" i="6"/>
  <c r="Q5" i="6" s="1"/>
  <c r="Q102" i="6"/>
  <c r="Q103" i="6" s="1"/>
  <c r="R102" i="6"/>
  <c r="R103" i="6" s="1"/>
  <c r="P4" i="6"/>
  <c r="P5" i="6" s="1"/>
  <c r="P102" i="6"/>
  <c r="P103" i="6" s="1"/>
  <c r="N153" i="1" l="1"/>
  <c r="N154" i="1" s="1"/>
  <c r="R4" i="6"/>
  <c r="R5" i="6" s="1"/>
</calcChain>
</file>

<file path=xl/sharedStrings.xml><?xml version="1.0" encoding="utf-8"?>
<sst xmlns="http://schemas.openxmlformats.org/spreadsheetml/2006/main" count="365" uniqueCount="271">
  <si>
    <t>Plánovanie, manažment a kontrola</t>
  </si>
  <si>
    <t>Program</t>
  </si>
  <si>
    <t>Podprogram</t>
  </si>
  <si>
    <t>1.1</t>
  </si>
  <si>
    <t>Výkon funkcie starostu</t>
  </si>
  <si>
    <t>EK</t>
  </si>
  <si>
    <t>Mzdy, platy a ostatné osobné vyrovnania</t>
  </si>
  <si>
    <t>Poistné a príspevok do poisťovní</t>
  </si>
  <si>
    <t>1.2</t>
  </si>
  <si>
    <t>Strategické plánovanie a projekty</t>
  </si>
  <si>
    <t>Tovary a služby</t>
  </si>
  <si>
    <t>1.3</t>
  </si>
  <si>
    <t>1.4</t>
  </si>
  <si>
    <t>Obecné zastupiteľstvo</t>
  </si>
  <si>
    <t>1.5</t>
  </si>
  <si>
    <t>1.6</t>
  </si>
  <si>
    <t>Členstvo v organizáciách a združeniach</t>
  </si>
  <si>
    <t>Tovary a služby / odmeny</t>
  </si>
  <si>
    <t>Tovary a služby / audit</t>
  </si>
  <si>
    <t>Bežné transfery</t>
  </si>
  <si>
    <t>Splácanie úrokov a ostatné platby súvisiace s úverom</t>
  </si>
  <si>
    <t>Splácanie istín z úveru</t>
  </si>
  <si>
    <t>Propagácia a marketing</t>
  </si>
  <si>
    <t>2.1</t>
  </si>
  <si>
    <t>Propagácia a prezentácia obce</t>
  </si>
  <si>
    <t>Interné služby</t>
  </si>
  <si>
    <t>3.1</t>
  </si>
  <si>
    <t>3.2</t>
  </si>
  <si>
    <t>3.3</t>
  </si>
  <si>
    <t>Obstarávanie kapitálových aktív</t>
  </si>
  <si>
    <t>3.4</t>
  </si>
  <si>
    <t>Vzdelávanie zamestnancov</t>
  </si>
  <si>
    <t>3.5</t>
  </si>
  <si>
    <t>3.6</t>
  </si>
  <si>
    <t>Služby občanom</t>
  </si>
  <si>
    <t>4.1</t>
  </si>
  <si>
    <t>Evidencia obyvateľstva</t>
  </si>
  <si>
    <t>4.2</t>
  </si>
  <si>
    <t>4.4</t>
  </si>
  <si>
    <t>Bezpečnosť</t>
  </si>
  <si>
    <t>5.1</t>
  </si>
  <si>
    <t>Ochrana majetku samosprávy a obyvateľov</t>
  </si>
  <si>
    <t>5.2</t>
  </si>
  <si>
    <t>Ochrana pred požiarmi</t>
  </si>
  <si>
    <t>5.3</t>
  </si>
  <si>
    <t>Verejné osvetlenie</t>
  </si>
  <si>
    <t>Odpadové hospodárstvo</t>
  </si>
  <si>
    <t>6.1</t>
  </si>
  <si>
    <t>Vývoz komunálneho odpadu</t>
  </si>
  <si>
    <t>Nakladanie s odpadovými vodami</t>
  </si>
  <si>
    <t>7.1</t>
  </si>
  <si>
    <t>7.2</t>
  </si>
  <si>
    <t>Vzdelávanie</t>
  </si>
  <si>
    <t>8.1</t>
  </si>
  <si>
    <t>Materská škola</t>
  </si>
  <si>
    <t>8.2</t>
  </si>
  <si>
    <t>Základná škola</t>
  </si>
  <si>
    <t>8.3</t>
  </si>
  <si>
    <t>Školský klub</t>
  </si>
  <si>
    <t>Príspevok na záujmové vzdelávanie detí podľa zákona 596/2003</t>
  </si>
  <si>
    <t>Bežné transfery - ostané CVČ</t>
  </si>
  <si>
    <t>9.1</t>
  </si>
  <si>
    <t>Športové ihriská</t>
  </si>
  <si>
    <t>9.2</t>
  </si>
  <si>
    <t>Organizovanie kultúrnych aktivít na území obce</t>
  </si>
  <si>
    <t>Podpora kultúrnych spolkov a organizácií</t>
  </si>
  <si>
    <t>Popis</t>
  </si>
  <si>
    <t>Bežné transfery zo ŠR</t>
  </si>
  <si>
    <t>Ochrana životného prostredia</t>
  </si>
  <si>
    <t>Sociálne služby</t>
  </si>
  <si>
    <t>Opatrovateľská služba</t>
  </si>
  <si>
    <t>Príspevky na stravovanie v školách</t>
  </si>
  <si>
    <t>Príspevky na školské pomôcky</t>
  </si>
  <si>
    <t>Aktivačná činnosť</t>
  </si>
  <si>
    <t>Technická a administratívna podpora úradu</t>
  </si>
  <si>
    <t>Kontrola a audit</t>
  </si>
  <si>
    <t>Kultúra a šport</t>
  </si>
  <si>
    <t>Správa, údržba a obstaranie hnuteľného majetku</t>
  </si>
  <si>
    <t>Správa, údržba budov, obstaranie nehnuteľného majetku</t>
  </si>
  <si>
    <t>6.4</t>
  </si>
  <si>
    <t>Obecný informačný systém a VT</t>
  </si>
  <si>
    <t>10.3</t>
  </si>
  <si>
    <t>10.4</t>
  </si>
  <si>
    <t>7.4</t>
  </si>
  <si>
    <t>7.5</t>
  </si>
  <si>
    <t>9.3</t>
  </si>
  <si>
    <t>9.4</t>
  </si>
  <si>
    <t>Ostatné obslužné činnosti</t>
  </si>
  <si>
    <t>10.5</t>
  </si>
  <si>
    <t>skutočnosť</t>
  </si>
  <si>
    <t>schválený</t>
  </si>
  <si>
    <t>očakávaná
skutočnosť</t>
  </si>
  <si>
    <t>návrh</t>
  </si>
  <si>
    <t>VÝDAVKY SPOLU</t>
  </si>
  <si>
    <t>Bežné výdavky</t>
  </si>
  <si>
    <t>Kapitálové výdavky</t>
  </si>
  <si>
    <t>Finančné operácie</t>
  </si>
  <si>
    <t>Prvok/
projekt</t>
  </si>
  <si>
    <t>3.2.1</t>
  </si>
  <si>
    <t>Finančné riadenie, účtovníctvo, daňová a rozpočtová politika</t>
  </si>
  <si>
    <t>6.4.1</t>
  </si>
  <si>
    <t>Poistné a príspevok do poisťovní / povodne</t>
  </si>
  <si>
    <t>Mzdy, platy a ostatné osobné vyrovnania / voľby</t>
  </si>
  <si>
    <t>Poistné a príspevok do poisťovní / voľby</t>
  </si>
  <si>
    <t>Tovary a služby / voľby</t>
  </si>
  <si>
    <t>Osobitný príjemca</t>
  </si>
  <si>
    <t>Správa a údržba cintorína</t>
  </si>
  <si>
    <t>Správa miestneho rozhlasu</t>
  </si>
  <si>
    <t>Komunikácie a verejné priestranstvá</t>
  </si>
  <si>
    <t>Stavebný úrad</t>
  </si>
  <si>
    <t>Kultúrny dom z projektu</t>
  </si>
  <si>
    <t>Kategória</t>
  </si>
  <si>
    <t>Položka</t>
  </si>
  <si>
    <t>Podpoložka</t>
  </si>
  <si>
    <t>Názov</t>
  </si>
  <si>
    <t>očakávaná skutočnosť</t>
  </si>
  <si>
    <t>Bežné príjmy</t>
  </si>
  <si>
    <t>SPOLU</t>
  </si>
  <si>
    <t>Daňové príjmy</t>
  </si>
  <si>
    <t>Dane z príjmov a kapitálového majetku</t>
  </si>
  <si>
    <t>Daň z príjmov fyzickej osoby</t>
  </si>
  <si>
    <t>003</t>
  </si>
  <si>
    <t>Výnos dane z príjmov poukázaný územnej samospráve</t>
  </si>
  <si>
    <t>Dane z majetku</t>
  </si>
  <si>
    <t>Daň z nehnuteľností</t>
  </si>
  <si>
    <t>001</t>
  </si>
  <si>
    <t>Z pozemkov</t>
  </si>
  <si>
    <t>002</t>
  </si>
  <si>
    <t>Zo stavieb</t>
  </si>
  <si>
    <t>Z bytov a nebytových priestorov v bytovom dome</t>
  </si>
  <si>
    <t>Dane za tovary a služby</t>
  </si>
  <si>
    <t>Dane</t>
  </si>
  <si>
    <t>Za psa</t>
  </si>
  <si>
    <t>Za nevýherné hracie prístroje</t>
  </si>
  <si>
    <t>006</t>
  </si>
  <si>
    <t>013</t>
  </si>
  <si>
    <t>Za komunálne odpady a drobné stavebné odpady</t>
  </si>
  <si>
    <t>Nedaňové príjmy</t>
  </si>
  <si>
    <t>Príjmy z podnikania a z vlastníctva majetku</t>
  </si>
  <si>
    <t>Príjmy z vlastníctva</t>
  </si>
  <si>
    <t>Z prenajatých pozemkov</t>
  </si>
  <si>
    <t>prenájom trhového miesta</t>
  </si>
  <si>
    <t>Z prenajatých budov, priestorov a objektov</t>
  </si>
  <si>
    <t>krátkodobé prenájmy - KD</t>
  </si>
  <si>
    <t>nájomná zmluva - nebytové priestory</t>
  </si>
  <si>
    <t>004</t>
  </si>
  <si>
    <t>Administratívne poplatky a iné poplatky a platby</t>
  </si>
  <si>
    <t>Administratívne poplatky</t>
  </si>
  <si>
    <t>Ostatné poplatky</t>
  </si>
  <si>
    <t>Pokuty, penále a iné sankcie</t>
  </si>
  <si>
    <t>Za porušenie predpisov</t>
  </si>
  <si>
    <t>Poplatky a platby z nepriemyselného a náhodného predaja a služieb</t>
  </si>
  <si>
    <t>Za predaj výrobkov, tovarov a služieb</t>
  </si>
  <si>
    <t>cintorínske poplatky</t>
  </si>
  <si>
    <t>inde nezaradené</t>
  </si>
  <si>
    <t>relácie v miestnom rozhlase</t>
  </si>
  <si>
    <t>Za jasle, materské školy a školské kluby detí</t>
  </si>
  <si>
    <t>Ďalšie administratívne poplatky a iné poplatky a platby</t>
  </si>
  <si>
    <t>005</t>
  </si>
  <si>
    <t>Za znečisťovanie ovzdušia</t>
  </si>
  <si>
    <t>Úroky z tuzemských úverov, pôžičiek, návratných finančných výpomocí, vkladov a ážio</t>
  </si>
  <si>
    <t>Z vkladov</t>
  </si>
  <si>
    <t>Iné nedaňové príjmy</t>
  </si>
  <si>
    <t>Vrátené neoprávnene použité alebo zadržané finančné prostriedky</t>
  </si>
  <si>
    <t>Od rozpočtovej organizácie a príspevkovej organizácie</t>
  </si>
  <si>
    <t>Ostatné príjmy</t>
  </si>
  <si>
    <t>Z náhrad z poistného plnenia</t>
  </si>
  <si>
    <t>012</t>
  </si>
  <si>
    <t>Z dobropisov</t>
  </si>
  <si>
    <t>019</t>
  </si>
  <si>
    <t>Z refundácie</t>
  </si>
  <si>
    <t>Granty a transfery</t>
  </si>
  <si>
    <t>Tuzemské bežné granty a transfery</t>
  </si>
  <si>
    <t>Granty</t>
  </si>
  <si>
    <t>Transfery v rámci verejnej správy</t>
  </si>
  <si>
    <t>Zo štátneho rozpočtu</t>
  </si>
  <si>
    <t>Register obyvateľov</t>
  </si>
  <si>
    <t>Stravovanie HN</t>
  </si>
  <si>
    <t>Školské potreby HN</t>
  </si>
  <si>
    <t>Voľby</t>
  </si>
  <si>
    <t>Kapitálové príjmy</t>
  </si>
  <si>
    <t>Príjem z predaja pozemkov a nehmotných aktív</t>
  </si>
  <si>
    <t>233001 Príjem z predaja pozemkov</t>
  </si>
  <si>
    <t>Tuzemské kapitálové granty a transfery</t>
  </si>
  <si>
    <t>Príjmy z transakcií s finančnými aktívami a finančnými pasívami</t>
  </si>
  <si>
    <t>Z ostatných finančných operácií</t>
  </si>
  <si>
    <t>Zostatok prostriedkov z predchádzajúcich rokov</t>
  </si>
  <si>
    <t>Zostatok prostriedkov z minulých rokov</t>
  </si>
  <si>
    <t>Prevod prostriedkov z peňažných fondov</t>
  </si>
  <si>
    <t>Z rezervného fondu obce a z rezervného fondu vyššieho územného celku</t>
  </si>
  <si>
    <t>Z ostatných fondov obce a z ostatných fondov vyššieho územného celku</t>
  </si>
  <si>
    <t>Fond rozvoja obce</t>
  </si>
  <si>
    <t>Sponzorské</t>
  </si>
  <si>
    <t>PRÍJMY SPOLU</t>
  </si>
  <si>
    <t>opatrovateľská služba</t>
  </si>
  <si>
    <t>Životné prostredie</t>
  </si>
  <si>
    <t>Cestná doprava a pozemné komunikácie</t>
  </si>
  <si>
    <t>Na opatrovateľskú službu</t>
  </si>
  <si>
    <t>MF SR</t>
  </si>
  <si>
    <t>Terénna sociálna práca</t>
  </si>
  <si>
    <t>PPA Bratislava</t>
  </si>
  <si>
    <t>Obstaranie kapitálových aktív</t>
  </si>
  <si>
    <t>poplatok za vodné</t>
  </si>
  <si>
    <t>poplatok za energiu</t>
  </si>
  <si>
    <t>Za stravné</t>
  </si>
  <si>
    <t>vlastné príjmy od MŠ a ŠJ</t>
  </si>
  <si>
    <t>Mzdy, platy a ostatné osobné vyrovnania z dotácie</t>
  </si>
  <si>
    <t>Poistné a príspevok do poisťovní z dotácie</t>
  </si>
  <si>
    <t>Tovary a služby z dotácie</t>
  </si>
  <si>
    <t>Envirofond Bratislava - vodovod</t>
  </si>
  <si>
    <t>Envirofond Bratislava - ČOV</t>
  </si>
  <si>
    <t>Rozšírenie ČOV</t>
  </si>
  <si>
    <t>6.4.2</t>
  </si>
  <si>
    <t>Obnova MŠ</t>
  </si>
  <si>
    <t>7.1.1</t>
  </si>
  <si>
    <t>Tovary a služby/ podpora šport.klubu</t>
  </si>
  <si>
    <t>úver</t>
  </si>
  <si>
    <t>el.energia, plyn, voda a údržba budov</t>
  </si>
  <si>
    <t>drobný majetok do 1700 €, materiál, údržba kanc.strojov,</t>
  </si>
  <si>
    <t>poštovné, kanc.potreby</t>
  </si>
  <si>
    <t>Envirofond Bratislava - kanalizácia</t>
  </si>
  <si>
    <t>Rozšírenie vodovod a kanalizácia</t>
  </si>
  <si>
    <t>Mzdy, platy a ostatné osobné vyrovnania MŠ</t>
  </si>
  <si>
    <t>Poistné a príspevok do poisťovní MŠ</t>
  </si>
  <si>
    <t>Mzdy, platy a ostatné osobné vyrovnania ŠJ</t>
  </si>
  <si>
    <t>Poistné a príspevok do poisťovní ŠJ</t>
  </si>
  <si>
    <t>Tovary a služby ŠJ</t>
  </si>
  <si>
    <t>Mzdy, platy a ostatné osobné vyrovnania AČ</t>
  </si>
  <si>
    <t>Mzdy, platy a ostatné osobné vyrovnania 54</t>
  </si>
  <si>
    <t>Výdavky</t>
  </si>
  <si>
    <t>rozdiel</t>
  </si>
  <si>
    <t>Školská jedáleň</t>
  </si>
  <si>
    <t>DPO SR</t>
  </si>
  <si>
    <t>Sanácia nelegálnych skládok</t>
  </si>
  <si>
    <t>Na sanáciu nezákonných skládok</t>
  </si>
  <si>
    <t>Osobitný príjemca - prídavky na deti</t>
  </si>
  <si>
    <t>9.5</t>
  </si>
  <si>
    <t>SAŽP Bratislava</t>
  </si>
  <si>
    <t>FO</t>
  </si>
  <si>
    <t>Výsledok</t>
  </si>
  <si>
    <t>bežné</t>
  </si>
  <si>
    <t>kapitálové</t>
  </si>
  <si>
    <t>017</t>
  </si>
  <si>
    <t>Z vratiek</t>
  </si>
  <si>
    <t>poistné, SBS</t>
  </si>
  <si>
    <t>Ihrisko ZŠ</t>
  </si>
  <si>
    <t>oprava plota, energie, oporný múr, brána</t>
  </si>
  <si>
    <t xml:space="preserve">drobná údržba, energie, </t>
  </si>
  <si>
    <t>rozšírenie rozhlasu Florián</t>
  </si>
  <si>
    <t>komunikácie IBV, cesta ku ihrisku</t>
  </si>
  <si>
    <t>dotácia PO</t>
  </si>
  <si>
    <t>DPO</t>
  </si>
  <si>
    <t>futbalový klub</t>
  </si>
  <si>
    <t>Materská škola - dotácia na predškolákov</t>
  </si>
  <si>
    <t>Dotácia MŠ - projekt MPC</t>
  </si>
  <si>
    <t>Mzda, odvody,tovary a služby z dotácie (predškoláci+MPC)</t>
  </si>
  <si>
    <t>DCOM, MAS, ZMOS, ZMOS Spiša, RVC</t>
  </si>
  <si>
    <t>web stránka</t>
  </si>
  <si>
    <t>Na správu školských objektov</t>
  </si>
  <si>
    <t>KD Bukovinka, Dravce</t>
  </si>
  <si>
    <t>Špecifikácia</t>
  </si>
  <si>
    <t>MV SR Bratislava</t>
  </si>
  <si>
    <t>úroky z úveru</t>
  </si>
  <si>
    <t>splátka úveru</t>
  </si>
  <si>
    <t>URBIS</t>
  </si>
  <si>
    <t>energie, údržba VO</t>
  </si>
  <si>
    <t>TKO, kontajnery</t>
  </si>
  <si>
    <t>guláše, kapustnica</t>
  </si>
  <si>
    <t>ÚPSVaR prídavky</t>
  </si>
  <si>
    <t>hmotná núdza</t>
  </si>
  <si>
    <t>školenia, cestovné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</si>
</sst>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54"/>
      <name val="Calibri"/>
      <family val="2"/>
      <charset val="238"/>
      <scheme val="minor"/>
    </font>
    <font>
      <sz val="11"/>
      <color indexed="27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1"/>
      <color indexed="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66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1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ont="1" applyFill="1"/>
    <xf numFmtId="0" fontId="5" fillId="0" borderId="0" xfId="1" applyFont="1" applyBorder="1"/>
    <xf numFmtId="0" fontId="5" fillId="0" borderId="0" xfId="1" applyFont="1"/>
    <xf numFmtId="0" fontId="5" fillId="9" borderId="16" xfId="1" applyFont="1" applyFill="1" applyBorder="1" applyAlignment="1">
      <alignment horizontal="center" vertical="center" wrapText="1"/>
    </xf>
    <xf numFmtId="0" fontId="8" fillId="9" borderId="16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left" vertical="center" wrapText="1"/>
    </xf>
    <xf numFmtId="3" fontId="9" fillId="3" borderId="19" xfId="1" applyNumberFormat="1" applyFont="1" applyFill="1" applyBorder="1" applyAlignment="1">
      <alignment horizontal="right" vertical="center" wrapText="1"/>
    </xf>
    <xf numFmtId="0" fontId="10" fillId="0" borderId="0" xfId="1" applyFont="1" applyFill="1" applyBorder="1"/>
    <xf numFmtId="3" fontId="10" fillId="0" borderId="0" xfId="1" applyNumberFormat="1" applyFont="1" applyFill="1"/>
    <xf numFmtId="0" fontId="10" fillId="0" borderId="0" xfId="1" applyFont="1" applyFill="1"/>
    <xf numFmtId="0" fontId="9" fillId="8" borderId="2" xfId="1" applyFont="1" applyFill="1" applyBorder="1" applyAlignment="1">
      <alignment horizontal="center" vertical="center" wrapText="1"/>
    </xf>
    <xf numFmtId="0" fontId="11" fillId="8" borderId="2" xfId="1" applyFont="1" applyFill="1" applyBorder="1" applyAlignment="1">
      <alignment horizontal="center" vertical="center" wrapText="1"/>
    </xf>
    <xf numFmtId="0" fontId="9" fillId="8" borderId="2" xfId="1" applyFont="1" applyFill="1" applyBorder="1" applyAlignment="1">
      <alignment horizontal="left" vertical="center" wrapText="1"/>
    </xf>
    <xf numFmtId="3" fontId="9" fillId="8" borderId="2" xfId="1" applyNumberFormat="1" applyFont="1" applyFill="1" applyBorder="1" applyAlignment="1">
      <alignment horizontal="right" vertical="center" wrapText="1"/>
    </xf>
    <xf numFmtId="0" fontId="10" fillId="0" borderId="0" xfId="1" applyFont="1" applyBorder="1"/>
    <xf numFmtId="0" fontId="10" fillId="0" borderId="0" xfId="1" applyFont="1"/>
    <xf numFmtId="0" fontId="9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3" fontId="10" fillId="0" borderId="1" xfId="1" applyNumberFormat="1" applyFont="1" applyBorder="1" applyAlignment="1">
      <alignment horizontal="right" vertical="center" wrapText="1"/>
    </xf>
    <xf numFmtId="3" fontId="10" fillId="0" borderId="3" xfId="1" applyNumberFormat="1" applyFont="1" applyBorder="1" applyAlignment="1">
      <alignment horizontal="right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3" fontId="13" fillId="0" borderId="1" xfId="1" applyNumberFormat="1" applyFont="1" applyBorder="1" applyAlignment="1">
      <alignment horizontal="right" vertical="center" wrapText="1"/>
    </xf>
    <xf numFmtId="3" fontId="13" fillId="0" borderId="3" xfId="1" applyNumberFormat="1" applyFont="1" applyBorder="1" applyAlignment="1">
      <alignment horizontal="right" vertical="center" wrapText="1"/>
    </xf>
    <xf numFmtId="3" fontId="10" fillId="0" borderId="0" xfId="1" applyNumberFormat="1" applyFont="1"/>
    <xf numFmtId="9" fontId="10" fillId="0" borderId="0" xfId="1" applyNumberFormat="1" applyFont="1"/>
    <xf numFmtId="0" fontId="9" fillId="8" borderId="1" xfId="1" applyFont="1" applyFill="1" applyBorder="1" applyAlignment="1">
      <alignment horizontal="center" vertical="center" wrapText="1"/>
    </xf>
    <xf numFmtId="0" fontId="11" fillId="8" borderId="1" xfId="1" applyFont="1" applyFill="1" applyBorder="1" applyAlignment="1">
      <alignment horizontal="center" vertical="center" wrapText="1"/>
    </xf>
    <xf numFmtId="0" fontId="9" fillId="8" borderId="1" xfId="1" applyFont="1" applyFill="1" applyBorder="1" applyAlignment="1">
      <alignment horizontal="left" vertical="center" wrapText="1"/>
    </xf>
    <xf numFmtId="3" fontId="9" fillId="8" borderId="1" xfId="1" applyNumberFormat="1" applyFont="1" applyFill="1" applyBorder="1" applyAlignment="1">
      <alignment horizontal="right" vertical="center" wrapText="1"/>
    </xf>
    <xf numFmtId="3" fontId="9" fillId="8" borderId="3" xfId="1" applyNumberFormat="1" applyFont="1" applyFill="1" applyBorder="1" applyAlignment="1">
      <alignment horizontal="right" vertical="center" wrapText="1"/>
    </xf>
    <xf numFmtId="3" fontId="10" fillId="0" borderId="0" xfId="1" applyNumberFormat="1" applyFont="1" applyBorder="1"/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3" fontId="10" fillId="0" borderId="1" xfId="1" applyNumberFormat="1" applyFont="1" applyFill="1" applyBorder="1" applyAlignment="1">
      <alignment horizontal="right" vertical="center" wrapText="1"/>
    </xf>
    <xf numFmtId="3" fontId="10" fillId="0" borderId="3" xfId="1" applyNumberFormat="1" applyFont="1" applyFill="1" applyBorder="1" applyAlignment="1">
      <alignment horizontal="right" vertical="center" wrapText="1"/>
    </xf>
    <xf numFmtId="3" fontId="13" fillId="0" borderId="1" xfId="1" applyNumberFormat="1" applyFont="1" applyFill="1" applyBorder="1" applyAlignment="1">
      <alignment horizontal="right" vertical="center" wrapText="1"/>
    </xf>
    <xf numFmtId="3" fontId="13" fillId="0" borderId="3" xfId="1" applyNumberFormat="1" applyFont="1" applyFill="1" applyBorder="1" applyAlignment="1">
      <alignment horizontal="right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0" fillId="8" borderId="1" xfId="1" applyFont="1" applyFill="1" applyBorder="1" applyAlignment="1">
      <alignment horizontal="center" vertical="center" wrapText="1"/>
    </xf>
    <xf numFmtId="3" fontId="10" fillId="8" borderId="1" xfId="1" applyNumberFormat="1" applyFont="1" applyFill="1" applyBorder="1" applyAlignment="1">
      <alignment horizontal="right" vertical="center" wrapText="1"/>
    </xf>
    <xf numFmtId="0" fontId="10" fillId="2" borderId="1" xfId="1" applyFont="1" applyFill="1" applyBorder="1" applyAlignment="1">
      <alignment horizontal="center" vertical="center" wrapText="1"/>
    </xf>
    <xf numFmtId="3" fontId="10" fillId="2" borderId="1" xfId="1" applyNumberFormat="1" applyFont="1" applyFill="1" applyBorder="1" applyAlignment="1">
      <alignment horizontal="right" vertical="center" wrapText="1"/>
    </xf>
    <xf numFmtId="0" fontId="14" fillId="0" borderId="0" xfId="1" applyFont="1"/>
    <xf numFmtId="3" fontId="3" fillId="10" borderId="19" xfId="1" applyNumberFormat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3" fontId="5" fillId="0" borderId="0" xfId="1" applyNumberFormat="1" applyFont="1"/>
    <xf numFmtId="3" fontId="13" fillId="0" borderId="2" xfId="1" applyNumberFormat="1" applyFont="1" applyBorder="1" applyAlignment="1">
      <alignment horizontal="right" vertical="center" wrapText="1"/>
    </xf>
    <xf numFmtId="4" fontId="10" fillId="0" borderId="0" xfId="1" applyNumberFormat="1" applyFont="1" applyFill="1" applyBorder="1"/>
    <xf numFmtId="4" fontId="10" fillId="0" borderId="0" xfId="1" applyNumberFormat="1" applyFont="1" applyBorder="1"/>
    <xf numFmtId="4" fontId="10" fillId="0" borderId="0" xfId="1" applyNumberFormat="1" applyFont="1"/>
    <xf numFmtId="4" fontId="15" fillId="0" borderId="0" xfId="1" applyNumberFormat="1" applyFont="1" applyBorder="1"/>
    <xf numFmtId="0" fontId="16" fillId="0" borderId="0" xfId="0" applyFont="1" applyFill="1"/>
    <xf numFmtId="1" fontId="5" fillId="0" borderId="0" xfId="1" applyNumberFormat="1" applyFont="1" applyBorder="1"/>
    <xf numFmtId="1" fontId="5" fillId="0" borderId="0" xfId="1" applyNumberFormat="1" applyFont="1"/>
    <xf numFmtId="0" fontId="7" fillId="9" borderId="13" xfId="1" applyFont="1" applyFill="1" applyBorder="1" applyAlignment="1">
      <alignment horizontal="center" vertical="center" wrapText="1"/>
    </xf>
    <xf numFmtId="0" fontId="9" fillId="3" borderId="22" xfId="1" applyFont="1" applyFill="1" applyBorder="1" applyAlignment="1">
      <alignment horizontal="left" vertical="center" wrapText="1"/>
    </xf>
    <xf numFmtId="3" fontId="9" fillId="3" borderId="22" xfId="1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/>
    <xf numFmtId="0" fontId="19" fillId="0" borderId="0" xfId="0" applyFont="1" applyFill="1"/>
    <xf numFmtId="0" fontId="17" fillId="0" borderId="1" xfId="0" applyFont="1" applyFill="1" applyBorder="1"/>
    <xf numFmtId="4" fontId="17" fillId="0" borderId="1" xfId="0" applyNumberFormat="1" applyFont="1" applyFill="1" applyBorder="1"/>
    <xf numFmtId="4" fontId="18" fillId="0" borderId="1" xfId="0" applyNumberFormat="1" applyFont="1" applyFill="1" applyBorder="1"/>
    <xf numFmtId="0" fontId="18" fillId="0" borderId="1" xfId="0" applyFont="1" applyFill="1" applyBorder="1"/>
    <xf numFmtId="0" fontId="1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" fontId="5" fillId="0" borderId="0" xfId="1" applyNumberFormat="1" applyFont="1" applyBorder="1"/>
    <xf numFmtId="3" fontId="10" fillId="0" borderId="4" xfId="1" applyNumberFormat="1" applyFont="1" applyBorder="1" applyAlignment="1">
      <alignment horizontal="right" vertical="center" wrapText="1"/>
    </xf>
    <xf numFmtId="3" fontId="13" fillId="0" borderId="4" xfId="1" applyNumberFormat="1" applyFont="1" applyBorder="1" applyAlignment="1">
      <alignment horizontal="right" vertical="center" wrapText="1"/>
    </xf>
    <xf numFmtId="3" fontId="10" fillId="0" borderId="4" xfId="1" applyNumberFormat="1" applyFont="1" applyFill="1" applyBorder="1" applyAlignment="1">
      <alignment horizontal="right" vertical="center" wrapText="1"/>
    </xf>
    <xf numFmtId="3" fontId="8" fillId="9" borderId="1" xfId="1" applyNumberFormat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 vertical="center" wrapText="1"/>
    </xf>
    <xf numFmtId="0" fontId="9" fillId="9" borderId="22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vertical="center" wrapText="1"/>
    </xf>
    <xf numFmtId="3" fontId="9" fillId="9" borderId="22" xfId="1" applyNumberFormat="1" applyFont="1" applyFill="1" applyBorder="1" applyAlignment="1">
      <alignment horizontal="center" vertical="center" wrapText="1"/>
    </xf>
    <xf numFmtId="0" fontId="9" fillId="9" borderId="27" xfId="1" applyFont="1" applyFill="1" applyBorder="1" applyAlignment="1">
      <alignment horizontal="center" vertical="center" wrapText="1"/>
    </xf>
    <xf numFmtId="1" fontId="9" fillId="9" borderId="16" xfId="1" applyNumberFormat="1" applyFont="1" applyFill="1" applyBorder="1" applyAlignment="1">
      <alignment horizontal="center" vertical="center" wrapText="1"/>
    </xf>
    <xf numFmtId="1" fontId="9" fillId="9" borderId="20" xfId="1" applyNumberFormat="1" applyFont="1" applyFill="1" applyBorder="1" applyAlignment="1">
      <alignment horizontal="center" vertical="center" wrapText="1"/>
    </xf>
    <xf numFmtId="1" fontId="9" fillId="9" borderId="17" xfId="1" applyNumberFormat="1" applyFont="1" applyFill="1" applyBorder="1" applyAlignment="1">
      <alignment horizontal="center" vertical="center" wrapText="1"/>
    </xf>
    <xf numFmtId="3" fontId="0" fillId="0" borderId="4" xfId="0" applyNumberFormat="1" applyFont="1" applyFill="1" applyBorder="1"/>
    <xf numFmtId="3" fontId="0" fillId="0" borderId="1" xfId="0" applyNumberFormat="1" applyFont="1" applyFill="1" applyBorder="1"/>
    <xf numFmtId="3" fontId="0" fillId="0" borderId="16" xfId="0" applyNumberFormat="1" applyFont="1" applyFill="1" applyBorder="1"/>
    <xf numFmtId="0" fontId="21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" fontId="21" fillId="4" borderId="1" xfId="0" applyNumberFormat="1" applyFont="1" applyFill="1" applyBorder="1"/>
    <xf numFmtId="4" fontId="21" fillId="4" borderId="3" xfId="0" applyNumberFormat="1" applyFont="1" applyFill="1" applyBorder="1"/>
    <xf numFmtId="4" fontId="21" fillId="5" borderId="1" xfId="0" applyNumberFormat="1" applyFont="1" applyFill="1" applyBorder="1"/>
    <xf numFmtId="4" fontId="21" fillId="5" borderId="3" xfId="0" applyNumberFormat="1" applyFont="1" applyFill="1" applyBorder="1"/>
    <xf numFmtId="4" fontId="20" fillId="0" borderId="1" xfId="0" applyNumberFormat="1" applyFont="1" applyFill="1" applyBorder="1"/>
    <xf numFmtId="4" fontId="20" fillId="0" borderId="3" xfId="0" applyNumberFormat="1" applyFont="1" applyFill="1" applyBorder="1"/>
    <xf numFmtId="3" fontId="20" fillId="0" borderId="1" xfId="0" applyNumberFormat="1" applyFont="1" applyFill="1" applyBorder="1"/>
    <xf numFmtId="0" fontId="20" fillId="0" borderId="4" xfId="0" applyFont="1" applyFill="1" applyBorder="1" applyAlignment="1">
      <alignment horizontal="left" vertical="center"/>
    </xf>
    <xf numFmtId="4" fontId="20" fillId="0" borderId="4" xfId="0" applyNumberFormat="1" applyFont="1" applyFill="1" applyBorder="1"/>
    <xf numFmtId="4" fontId="20" fillId="0" borderId="7" xfId="0" applyNumberFormat="1" applyFont="1" applyFill="1" applyBorder="1"/>
    <xf numFmtId="4" fontId="21" fillId="5" borderId="4" xfId="0" applyNumberFormat="1" applyFont="1" applyFill="1" applyBorder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4" fontId="20" fillId="3" borderId="1" xfId="0" applyNumberFormat="1" applyFont="1" applyFill="1" applyBorder="1"/>
    <xf numFmtId="4" fontId="20" fillId="3" borderId="3" xfId="0" applyNumberFormat="1" applyFont="1" applyFill="1" applyBorder="1"/>
    <xf numFmtId="4" fontId="20" fillId="3" borderId="4" xfId="0" applyNumberFormat="1" applyFont="1" applyFill="1" applyBorder="1"/>
    <xf numFmtId="0" fontId="20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left" vertical="center"/>
    </xf>
    <xf numFmtId="4" fontId="20" fillId="6" borderId="1" xfId="0" applyNumberFormat="1" applyFont="1" applyFill="1" applyBorder="1"/>
    <xf numFmtId="4" fontId="20" fillId="6" borderId="3" xfId="0" applyNumberFormat="1" applyFont="1" applyFill="1" applyBorder="1"/>
    <xf numFmtId="4" fontId="21" fillId="4" borderId="4" xfId="0" applyNumberFormat="1" applyFont="1" applyFill="1" applyBorder="1"/>
    <xf numFmtId="4" fontId="20" fillId="7" borderId="1" xfId="0" applyNumberFormat="1" applyFont="1" applyFill="1" applyBorder="1"/>
    <xf numFmtId="0" fontId="20" fillId="3" borderId="4" xfId="0" applyFont="1" applyFill="1" applyBorder="1" applyAlignment="1">
      <alignment horizontal="left" vertical="center"/>
    </xf>
    <xf numFmtId="0" fontId="21" fillId="5" borderId="1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4" fontId="20" fillId="0" borderId="5" xfId="0" applyNumberFormat="1" applyFont="1" applyFill="1" applyBorder="1"/>
    <xf numFmtId="4" fontId="20" fillId="0" borderId="8" xfId="0" applyNumberFormat="1" applyFont="1" applyFill="1" applyBorder="1"/>
    <xf numFmtId="0" fontId="20" fillId="0" borderId="5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right" vertical="center"/>
    </xf>
    <xf numFmtId="4" fontId="21" fillId="0" borderId="1" xfId="0" applyNumberFormat="1" applyFont="1" applyFill="1" applyBorder="1"/>
    <xf numFmtId="4" fontId="21" fillId="0" borderId="3" xfId="0" applyNumberFormat="1" applyFont="1" applyFill="1" applyBorder="1"/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right" vertical="center"/>
    </xf>
    <xf numFmtId="4" fontId="21" fillId="3" borderId="3" xfId="0" applyNumberFormat="1" applyFont="1" applyFill="1" applyBorder="1"/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right" vertical="center"/>
    </xf>
    <xf numFmtId="4" fontId="21" fillId="6" borderId="1" xfId="0" applyNumberFormat="1" applyFont="1" applyFill="1" applyBorder="1"/>
    <xf numFmtId="4" fontId="21" fillId="6" borderId="3" xfId="0" applyNumberFormat="1" applyFont="1" applyFill="1" applyBorder="1"/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4" fontId="22" fillId="0" borderId="0" xfId="0" applyNumberFormat="1" applyFont="1" applyFill="1"/>
    <xf numFmtId="0" fontId="20" fillId="0" borderId="0" xfId="0" applyFont="1" applyFill="1" applyAlignment="1">
      <alignment horizontal="center" vertical="center"/>
    </xf>
    <xf numFmtId="0" fontId="21" fillId="4" borderId="1" xfId="0" applyFont="1" applyFill="1" applyBorder="1" applyAlignment="1">
      <alignment horizontal="left" vertical="center"/>
    </xf>
    <xf numFmtId="3" fontId="21" fillId="4" borderId="1" xfId="0" applyNumberFormat="1" applyFont="1" applyFill="1" applyBorder="1"/>
    <xf numFmtId="3" fontId="20" fillId="3" borderId="1" xfId="0" applyNumberFormat="1" applyFont="1" applyFill="1" applyBorder="1"/>
    <xf numFmtId="3" fontId="20" fillId="6" borderId="1" xfId="0" applyNumberFormat="1" applyFont="1" applyFill="1" applyBorder="1"/>
    <xf numFmtId="3" fontId="22" fillId="0" borderId="0" xfId="0" applyNumberFormat="1" applyFont="1" applyFill="1"/>
    <xf numFmtId="0" fontId="20" fillId="0" borderId="0" xfId="0" applyFont="1" applyFill="1" applyAlignment="1">
      <alignment horizontal="left" vertical="center"/>
    </xf>
    <xf numFmtId="0" fontId="20" fillId="0" borderId="0" xfId="0" applyFont="1" applyFill="1"/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49" fontId="21" fillId="4" borderId="1" xfId="0" applyNumberFormat="1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49" fontId="21" fillId="5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49" fontId="21" fillId="4" borderId="4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49" fontId="21" fillId="5" borderId="4" xfId="0" applyNumberFormat="1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/>
    </xf>
    <xf numFmtId="49" fontId="20" fillId="4" borderId="4" xfId="0" applyNumberFormat="1" applyFont="1" applyFill="1" applyBorder="1" applyAlignment="1">
      <alignment horizontal="center" vertical="center"/>
    </xf>
    <xf numFmtId="49" fontId="20" fillId="4" borderId="1" xfId="0" applyNumberFormat="1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9" fontId="20" fillId="5" borderId="1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49" fontId="22" fillId="0" borderId="0" xfId="0" applyNumberFormat="1" applyFont="1" applyFill="1" applyAlignment="1">
      <alignment horizontal="center" vertical="center"/>
    </xf>
    <xf numFmtId="49" fontId="20" fillId="0" borderId="0" xfId="0" applyNumberFormat="1" applyFont="1" applyFill="1" applyAlignment="1">
      <alignment horizontal="center" vertical="center"/>
    </xf>
    <xf numFmtId="0" fontId="5" fillId="0" borderId="2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9" fillId="3" borderId="23" xfId="1" applyFont="1" applyFill="1" applyBorder="1" applyAlignment="1">
      <alignment horizontal="left" vertical="center" wrapText="1"/>
    </xf>
    <xf numFmtId="0" fontId="9" fillId="3" borderId="22" xfId="1" applyFont="1" applyFill="1" applyBorder="1" applyAlignment="1">
      <alignment horizontal="left" vertical="center" wrapText="1"/>
    </xf>
    <xf numFmtId="0" fontId="3" fillId="10" borderId="18" xfId="1" applyFont="1" applyFill="1" applyBorder="1" applyAlignment="1">
      <alignment horizontal="left" vertical="center"/>
    </xf>
    <xf numFmtId="0" fontId="3" fillId="10" borderId="19" xfId="1" applyFont="1" applyFill="1" applyBorder="1" applyAlignment="1">
      <alignment horizontal="left" vertical="center"/>
    </xf>
    <xf numFmtId="0" fontId="6" fillId="9" borderId="12" xfId="1" applyFont="1" applyFill="1" applyBorder="1" applyAlignment="1">
      <alignment horizontal="center" vertical="center" textRotation="90" wrapText="1"/>
    </xf>
    <xf numFmtId="0" fontId="6" fillId="9" borderId="15" xfId="1" applyFont="1" applyFill="1" applyBorder="1" applyAlignment="1">
      <alignment horizontal="center" vertical="center" textRotation="90" wrapText="1"/>
    </xf>
    <xf numFmtId="0" fontId="6" fillId="9" borderId="13" xfId="1" applyFont="1" applyFill="1" applyBorder="1" applyAlignment="1">
      <alignment horizontal="center" vertical="center" textRotation="90" wrapText="1"/>
    </xf>
    <xf numFmtId="0" fontId="6" fillId="9" borderId="16" xfId="1" applyFont="1" applyFill="1" applyBorder="1" applyAlignment="1">
      <alignment horizontal="center" vertical="center" textRotation="90" wrapText="1"/>
    </xf>
    <xf numFmtId="0" fontId="6" fillId="9" borderId="13" xfId="1" applyFont="1" applyFill="1" applyBorder="1" applyAlignment="1">
      <alignment horizontal="center" vertical="center" wrapText="1"/>
    </xf>
    <xf numFmtId="0" fontId="6" fillId="9" borderId="16" xfId="1" applyFont="1" applyFill="1" applyBorder="1" applyAlignment="1">
      <alignment horizontal="center" vertical="center" wrapText="1"/>
    </xf>
    <xf numFmtId="0" fontId="9" fillId="3" borderId="18" xfId="1" applyFont="1" applyFill="1" applyBorder="1" applyAlignment="1">
      <alignment horizontal="left" vertical="center" wrapText="1"/>
    </xf>
    <xf numFmtId="0" fontId="9" fillId="3" borderId="19" xfId="1" applyFont="1" applyFill="1" applyBorder="1" applyAlignment="1">
      <alignment horizontal="left" vertical="center" wrapText="1"/>
    </xf>
    <xf numFmtId="0" fontId="8" fillId="9" borderId="10" xfId="1" applyFont="1" applyFill="1" applyBorder="1" applyAlignment="1">
      <alignment horizontal="center" vertical="center" wrapText="1"/>
    </xf>
    <xf numFmtId="0" fontId="8" fillId="9" borderId="24" xfId="1" applyFont="1" applyFill="1" applyBorder="1" applyAlignment="1">
      <alignment horizontal="center" vertical="center" wrapText="1"/>
    </xf>
    <xf numFmtId="0" fontId="8" fillId="9" borderId="11" xfId="1" applyFont="1" applyFill="1" applyBorder="1" applyAlignment="1">
      <alignment horizontal="center" vertical="center" wrapText="1"/>
    </xf>
    <xf numFmtId="1" fontId="7" fillId="9" borderId="14" xfId="1" applyNumberFormat="1" applyFont="1" applyFill="1" applyBorder="1" applyAlignment="1">
      <alignment horizontal="center" vertical="center" wrapText="1"/>
    </xf>
    <xf numFmtId="1" fontId="7" fillId="9" borderId="25" xfId="1" applyNumberFormat="1" applyFont="1" applyFill="1" applyBorder="1" applyAlignment="1">
      <alignment horizontal="center" vertical="center" wrapText="1"/>
    </xf>
    <xf numFmtId="1" fontId="7" fillId="9" borderId="26" xfId="1" applyNumberFormat="1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left" vertical="center"/>
    </xf>
    <xf numFmtId="0" fontId="21" fillId="4" borderId="4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 textRotation="90"/>
    </xf>
    <xf numFmtId="49" fontId="20" fillId="0" borderId="1" xfId="0" applyNumberFormat="1" applyFont="1" applyFill="1" applyBorder="1" applyAlignment="1">
      <alignment horizontal="center" vertical="center" textRotation="90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10" xfId="0" applyFont="1" applyFill="1" applyBorder="1" applyAlignment="1">
      <alignment horizontal="left" vertical="center"/>
    </xf>
    <xf numFmtId="0" fontId="21" fillId="5" borderId="11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</cellXfs>
  <cellStyles count="2">
    <cellStyle name="Normálne" xfId="0" builtinId="0"/>
    <cellStyle name="normáln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105"/>
  <sheetViews>
    <sheetView tabSelected="1" topLeftCell="B2" zoomScale="90" zoomScaleNormal="90" workbookViewId="0">
      <pane ySplit="2" topLeftCell="A79" activePane="bottomLeft" state="frozen"/>
      <selection activeCell="A2" sqref="A2"/>
      <selection pane="bottomLeft" activeCell="M99" sqref="M99"/>
    </sheetView>
  </sheetViews>
  <sheetFormatPr defaultColWidth="9.140625" defaultRowHeight="12.75" x14ac:dyDescent="0.2"/>
  <cols>
    <col min="1" max="3" width="5" style="9" customWidth="1"/>
    <col min="4" max="4" width="48.28515625" style="9" customWidth="1"/>
    <col min="5" max="7" width="10.42578125" style="9" hidden="1" customWidth="1"/>
    <col min="8" max="10" width="10.42578125" style="9" customWidth="1"/>
    <col min="11" max="11" width="10.42578125" style="58" customWidth="1"/>
    <col min="12" max="12" width="10.42578125" style="9" customWidth="1"/>
    <col min="13" max="15" width="10.42578125" style="66" customWidth="1"/>
    <col min="16" max="18" width="12" style="9" customWidth="1"/>
    <col min="19" max="20" width="9.140625" style="9" customWidth="1"/>
    <col min="21" max="16384" width="9.140625" style="9"/>
  </cols>
  <sheetData>
    <row r="1" spans="1:20" ht="13.5" hidden="1" collapsed="1" thickBo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79"/>
      <c r="L1" s="8"/>
      <c r="M1" s="65"/>
      <c r="N1" s="65"/>
      <c r="O1" s="65"/>
    </row>
    <row r="2" spans="1:20" ht="21" customHeight="1" x14ac:dyDescent="0.2">
      <c r="A2" s="183" t="s">
        <v>111</v>
      </c>
      <c r="B2" s="185" t="s">
        <v>112</v>
      </c>
      <c r="C2" s="185" t="s">
        <v>113</v>
      </c>
      <c r="D2" s="187" t="s">
        <v>114</v>
      </c>
      <c r="E2" s="67">
        <v>2010</v>
      </c>
      <c r="F2" s="67">
        <v>2011</v>
      </c>
      <c r="G2" s="67">
        <v>2014</v>
      </c>
      <c r="H2" s="191" t="s">
        <v>89</v>
      </c>
      <c r="I2" s="192"/>
      <c r="J2" s="193"/>
      <c r="K2" s="83" t="s">
        <v>90</v>
      </c>
      <c r="L2" s="84" t="s">
        <v>115</v>
      </c>
      <c r="M2" s="194" t="s">
        <v>92</v>
      </c>
      <c r="N2" s="195"/>
      <c r="O2" s="196"/>
      <c r="P2" s="8"/>
    </row>
    <row r="3" spans="1:20" ht="27" customHeight="1" thickBot="1" x14ac:dyDescent="0.25">
      <c r="A3" s="184"/>
      <c r="B3" s="186"/>
      <c r="C3" s="186"/>
      <c r="D3" s="188"/>
      <c r="E3" s="10" t="s">
        <v>89</v>
      </c>
      <c r="F3" s="11" t="s">
        <v>89</v>
      </c>
      <c r="G3" s="11" t="s">
        <v>89</v>
      </c>
      <c r="H3" s="85">
        <v>2015</v>
      </c>
      <c r="I3" s="86">
        <v>2016</v>
      </c>
      <c r="J3" s="86">
        <v>2017</v>
      </c>
      <c r="K3" s="87">
        <v>2018</v>
      </c>
      <c r="L3" s="88">
        <v>2018</v>
      </c>
      <c r="M3" s="89">
        <v>2019</v>
      </c>
      <c r="N3" s="90">
        <v>2020</v>
      </c>
      <c r="O3" s="91">
        <v>2021</v>
      </c>
      <c r="P3" s="175" t="s">
        <v>229</v>
      </c>
      <c r="Q3" s="176"/>
      <c r="R3" s="176"/>
    </row>
    <row r="4" spans="1:20" s="16" customFormat="1" ht="25.5" customHeight="1" thickBot="1" x14ac:dyDescent="0.3">
      <c r="A4" s="179" t="s">
        <v>116</v>
      </c>
      <c r="B4" s="180"/>
      <c r="C4" s="180"/>
      <c r="D4" s="68" t="s">
        <v>117</v>
      </c>
      <c r="E4" s="69">
        <f t="shared" ref="E4:O4" si="0">SUM(E19+E55+E5)</f>
        <v>940996</v>
      </c>
      <c r="F4" s="69">
        <f t="shared" si="0"/>
        <v>1003089</v>
      </c>
      <c r="G4" s="69">
        <f t="shared" si="0"/>
        <v>338104</v>
      </c>
      <c r="H4" s="69">
        <f t="shared" si="0"/>
        <v>418060</v>
      </c>
      <c r="I4" s="69">
        <f t="shared" si="0"/>
        <v>491326.92999999993</v>
      </c>
      <c r="J4" s="69">
        <f t="shared" ref="J4:K4" si="1">SUM(J19+J55+J5)</f>
        <v>469567.83</v>
      </c>
      <c r="K4" s="69">
        <f t="shared" si="1"/>
        <v>496745</v>
      </c>
      <c r="L4" s="69">
        <f t="shared" si="0"/>
        <v>513435.81</v>
      </c>
      <c r="M4" s="69">
        <f t="shared" si="0"/>
        <v>555490</v>
      </c>
      <c r="N4" s="69">
        <f t="shared" si="0"/>
        <v>567730</v>
      </c>
      <c r="O4" s="69">
        <f t="shared" si="0"/>
        <v>584070</v>
      </c>
      <c r="P4" s="60">
        <f>' vydavky'!L138</f>
        <v>555490</v>
      </c>
      <c r="Q4" s="60">
        <f>' vydavky'!M138</f>
        <v>557230</v>
      </c>
      <c r="R4" s="60">
        <f>' vydavky'!N138</f>
        <v>573570</v>
      </c>
    </row>
    <row r="5" spans="1:20" s="22" customFormat="1" ht="15" x14ac:dyDescent="0.25">
      <c r="A5" s="17">
        <v>100</v>
      </c>
      <c r="B5" s="18"/>
      <c r="C5" s="18"/>
      <c r="D5" s="19" t="s">
        <v>118</v>
      </c>
      <c r="E5" s="20">
        <f>E6+E9+E14</f>
        <v>419314</v>
      </c>
      <c r="F5" s="20">
        <f t="shared" ref="F5:O5" si="2">F6+F9+F14</f>
        <v>497129</v>
      </c>
      <c r="G5" s="20">
        <f t="shared" si="2"/>
        <v>189837</v>
      </c>
      <c r="H5" s="20">
        <f t="shared" si="2"/>
        <v>212966</v>
      </c>
      <c r="I5" s="20">
        <f t="shared" si="2"/>
        <v>274506.42</v>
      </c>
      <c r="J5" s="20">
        <f t="shared" ref="J5:K5" si="3">J6+J9+J14</f>
        <v>312924.92000000004</v>
      </c>
      <c r="K5" s="20">
        <f t="shared" si="3"/>
        <v>335865</v>
      </c>
      <c r="L5" s="20">
        <f t="shared" si="2"/>
        <v>332854</v>
      </c>
      <c r="M5" s="20">
        <f t="shared" si="2"/>
        <v>374170</v>
      </c>
      <c r="N5" s="20">
        <f t="shared" si="2"/>
        <v>393810</v>
      </c>
      <c r="O5" s="20">
        <f t="shared" si="2"/>
        <v>408630</v>
      </c>
      <c r="P5" s="63">
        <f>M4-P4</f>
        <v>0</v>
      </c>
      <c r="Q5" s="63">
        <f>N4-Q4</f>
        <v>10500</v>
      </c>
      <c r="R5" s="63">
        <f>O4-R4</f>
        <v>10500</v>
      </c>
      <c r="T5" s="22" t="s">
        <v>230</v>
      </c>
    </row>
    <row r="6" spans="1:20" s="22" customFormat="1" ht="15" x14ac:dyDescent="0.25">
      <c r="A6" s="23">
        <v>110</v>
      </c>
      <c r="B6" s="24"/>
      <c r="C6" s="24"/>
      <c r="D6" s="25" t="s">
        <v>119</v>
      </c>
      <c r="E6" s="26">
        <f>SUM(E7:E8)</f>
        <v>374560</v>
      </c>
      <c r="F6" s="26">
        <f t="shared" ref="F6:O6" si="4">SUM(F7:F8)</f>
        <v>446336</v>
      </c>
      <c r="G6" s="26">
        <f t="shared" si="4"/>
        <v>175232</v>
      </c>
      <c r="H6" s="26">
        <f t="shared" si="4"/>
        <v>196322</v>
      </c>
      <c r="I6" s="26">
        <f t="shared" si="4"/>
        <v>256662</v>
      </c>
      <c r="J6" s="26">
        <f t="shared" ref="J6:K6" si="5">SUM(J7:J8)</f>
        <v>295716.13</v>
      </c>
      <c r="K6" s="26">
        <f t="shared" si="5"/>
        <v>315295</v>
      </c>
      <c r="L6" s="26">
        <f t="shared" si="4"/>
        <v>315295</v>
      </c>
      <c r="M6" s="26">
        <f t="shared" si="4"/>
        <v>355600</v>
      </c>
      <c r="N6" s="26">
        <f t="shared" si="4"/>
        <v>375240</v>
      </c>
      <c r="O6" s="26">
        <f t="shared" si="4"/>
        <v>390060</v>
      </c>
      <c r="P6" s="21"/>
      <c r="Q6" s="15"/>
    </row>
    <row r="7" spans="1:20" s="22" customFormat="1" ht="15" x14ac:dyDescent="0.25">
      <c r="A7" s="27"/>
      <c r="B7" s="27">
        <v>111</v>
      </c>
      <c r="C7" s="27"/>
      <c r="D7" s="28" t="s">
        <v>120</v>
      </c>
      <c r="E7" s="29"/>
      <c r="F7" s="29"/>
      <c r="G7" s="29"/>
      <c r="H7" s="29"/>
      <c r="I7" s="29"/>
      <c r="J7" s="29"/>
      <c r="K7" s="29"/>
      <c r="L7" s="30"/>
      <c r="M7" s="29"/>
      <c r="N7" s="29"/>
      <c r="O7" s="80"/>
      <c r="P7" s="21"/>
    </row>
    <row r="8" spans="1:20" s="22" customFormat="1" ht="30" x14ac:dyDescent="0.25">
      <c r="A8" s="27"/>
      <c r="B8" s="27"/>
      <c r="C8" s="31" t="s">
        <v>121</v>
      </c>
      <c r="D8" s="32" t="s">
        <v>122</v>
      </c>
      <c r="E8" s="33">
        <v>374560</v>
      </c>
      <c r="F8" s="33">
        <v>446336</v>
      </c>
      <c r="G8" s="33">
        <v>175232</v>
      </c>
      <c r="H8" s="33">
        <v>196322</v>
      </c>
      <c r="I8" s="33">
        <v>256662</v>
      </c>
      <c r="J8" s="33">
        <v>295716.13</v>
      </c>
      <c r="K8" s="33">
        <v>315295</v>
      </c>
      <c r="L8" s="34">
        <v>315295</v>
      </c>
      <c r="M8" s="33">
        <v>355600</v>
      </c>
      <c r="N8" s="92">
        <v>375240</v>
      </c>
      <c r="O8" s="93">
        <v>390060</v>
      </c>
      <c r="P8" s="21"/>
      <c r="Q8" s="35"/>
      <c r="S8" s="36"/>
    </row>
    <row r="9" spans="1:20" s="22" customFormat="1" ht="15" x14ac:dyDescent="0.25">
      <c r="A9" s="23">
        <v>120</v>
      </c>
      <c r="B9" s="24"/>
      <c r="C9" s="24"/>
      <c r="D9" s="25" t="s">
        <v>123</v>
      </c>
      <c r="E9" s="26">
        <f>SUM(E10:E13)</f>
        <v>23910</v>
      </c>
      <c r="F9" s="26">
        <f t="shared" ref="F9:O9" si="6">SUM(F10:F13)</f>
        <v>24264</v>
      </c>
      <c r="G9" s="26">
        <f t="shared" si="6"/>
        <v>8336</v>
      </c>
      <c r="H9" s="26">
        <f t="shared" si="6"/>
        <v>8473</v>
      </c>
      <c r="I9" s="26">
        <f t="shared" si="6"/>
        <v>8831.42</v>
      </c>
      <c r="J9" s="26">
        <f t="shared" ref="J9:K9" si="7">SUM(J10:J13)</f>
        <v>8243.7699999999986</v>
      </c>
      <c r="K9" s="26">
        <f t="shared" si="7"/>
        <v>8270</v>
      </c>
      <c r="L9" s="26">
        <f t="shared" si="6"/>
        <v>8267</v>
      </c>
      <c r="M9" s="26">
        <f t="shared" si="6"/>
        <v>8270</v>
      </c>
      <c r="N9" s="26">
        <f t="shared" si="6"/>
        <v>8270</v>
      </c>
      <c r="O9" s="26">
        <f t="shared" si="6"/>
        <v>8270</v>
      </c>
      <c r="P9" s="21"/>
    </row>
    <row r="10" spans="1:20" s="22" customFormat="1" ht="15" x14ac:dyDescent="0.25">
      <c r="A10" s="27"/>
      <c r="B10" s="27">
        <v>121</v>
      </c>
      <c r="C10" s="27"/>
      <c r="D10" s="28" t="s">
        <v>124</v>
      </c>
      <c r="E10" s="29"/>
      <c r="F10" s="29"/>
      <c r="G10" s="29"/>
      <c r="H10" s="29"/>
      <c r="I10" s="29"/>
      <c r="J10" s="29"/>
      <c r="K10" s="29"/>
      <c r="L10" s="30"/>
      <c r="M10" s="29"/>
      <c r="N10" s="29"/>
      <c r="O10" s="80"/>
      <c r="P10" s="21"/>
    </row>
    <row r="11" spans="1:20" s="22" customFormat="1" ht="15" x14ac:dyDescent="0.25">
      <c r="A11" s="27"/>
      <c r="B11" s="27"/>
      <c r="C11" s="31" t="s">
        <v>125</v>
      </c>
      <c r="D11" s="32" t="s">
        <v>126</v>
      </c>
      <c r="E11" s="33">
        <v>11858</v>
      </c>
      <c r="F11" s="33">
        <v>10477</v>
      </c>
      <c r="G11" s="33">
        <v>5400</v>
      </c>
      <c r="H11" s="33">
        <v>5541</v>
      </c>
      <c r="I11" s="33">
        <v>5841</v>
      </c>
      <c r="J11" s="33">
        <v>5407.32</v>
      </c>
      <c r="K11" s="33">
        <v>5400</v>
      </c>
      <c r="L11" s="34">
        <v>5500</v>
      </c>
      <c r="M11" s="33">
        <v>5400</v>
      </c>
      <c r="N11" s="33">
        <v>5400</v>
      </c>
      <c r="O11" s="33">
        <v>5400</v>
      </c>
      <c r="P11" s="21"/>
      <c r="Q11" s="35"/>
    </row>
    <row r="12" spans="1:20" s="22" customFormat="1" ht="15" x14ac:dyDescent="0.25">
      <c r="A12" s="27"/>
      <c r="B12" s="27"/>
      <c r="C12" s="31" t="s">
        <v>127</v>
      </c>
      <c r="D12" s="32" t="s">
        <v>128</v>
      </c>
      <c r="E12" s="33">
        <v>11923</v>
      </c>
      <c r="F12" s="33">
        <v>13626</v>
      </c>
      <c r="G12" s="33">
        <v>2870</v>
      </c>
      <c r="H12" s="33">
        <v>2866</v>
      </c>
      <c r="I12" s="33">
        <v>2924</v>
      </c>
      <c r="J12" s="33">
        <v>2775.97</v>
      </c>
      <c r="K12" s="33">
        <v>2800</v>
      </c>
      <c r="L12" s="34">
        <v>2700</v>
      </c>
      <c r="M12" s="33">
        <v>2800</v>
      </c>
      <c r="N12" s="33">
        <v>2800</v>
      </c>
      <c r="O12" s="33">
        <v>2800</v>
      </c>
      <c r="P12" s="21"/>
    </row>
    <row r="13" spans="1:20" s="22" customFormat="1" ht="15" x14ac:dyDescent="0.25">
      <c r="A13" s="27"/>
      <c r="B13" s="27"/>
      <c r="C13" s="31" t="s">
        <v>121</v>
      </c>
      <c r="D13" s="32" t="s">
        <v>129</v>
      </c>
      <c r="E13" s="33">
        <v>129</v>
      </c>
      <c r="F13" s="33">
        <v>161</v>
      </c>
      <c r="G13" s="33">
        <v>66</v>
      </c>
      <c r="H13" s="33">
        <v>66</v>
      </c>
      <c r="I13" s="33">
        <v>66.42</v>
      </c>
      <c r="J13" s="33">
        <v>60.48</v>
      </c>
      <c r="K13" s="33">
        <v>70</v>
      </c>
      <c r="L13" s="34">
        <v>67</v>
      </c>
      <c r="M13" s="33">
        <v>70</v>
      </c>
      <c r="N13" s="33">
        <v>70</v>
      </c>
      <c r="O13" s="33">
        <v>70</v>
      </c>
      <c r="P13" s="21"/>
    </row>
    <row r="14" spans="1:20" s="22" customFormat="1" ht="15" x14ac:dyDescent="0.25">
      <c r="A14" s="23">
        <v>130</v>
      </c>
      <c r="B14" s="24"/>
      <c r="C14" s="24"/>
      <c r="D14" s="25" t="s">
        <v>130</v>
      </c>
      <c r="E14" s="26">
        <f t="shared" ref="E14:O14" si="8">SUM(E15:E18)</f>
        <v>20844</v>
      </c>
      <c r="F14" s="26">
        <f t="shared" si="8"/>
        <v>26529</v>
      </c>
      <c r="G14" s="26">
        <f t="shared" si="8"/>
        <v>6269</v>
      </c>
      <c r="H14" s="26">
        <f t="shared" si="8"/>
        <v>8171</v>
      </c>
      <c r="I14" s="26">
        <f t="shared" si="8"/>
        <v>9013</v>
      </c>
      <c r="J14" s="26">
        <f t="shared" ref="J14:K14" si="9">SUM(J15:J18)</f>
        <v>8965.0199999999986</v>
      </c>
      <c r="K14" s="26">
        <f t="shared" si="9"/>
        <v>12300</v>
      </c>
      <c r="L14" s="26">
        <f t="shared" si="8"/>
        <v>9292</v>
      </c>
      <c r="M14" s="26">
        <f t="shared" si="8"/>
        <v>10300</v>
      </c>
      <c r="N14" s="26">
        <f t="shared" si="8"/>
        <v>10300</v>
      </c>
      <c r="O14" s="26">
        <f t="shared" si="8"/>
        <v>10300</v>
      </c>
      <c r="P14" s="21"/>
    </row>
    <row r="15" spans="1:20" s="22" customFormat="1" ht="15" x14ac:dyDescent="0.25">
      <c r="A15" s="27"/>
      <c r="B15" s="27">
        <v>133</v>
      </c>
      <c r="C15" s="27"/>
      <c r="D15" s="28" t="s">
        <v>131</v>
      </c>
      <c r="E15" s="29"/>
      <c r="F15" s="29"/>
      <c r="G15" s="29"/>
      <c r="H15" s="29"/>
      <c r="I15" s="29"/>
      <c r="J15" s="29"/>
      <c r="K15" s="29"/>
      <c r="L15" s="30"/>
      <c r="M15" s="29"/>
      <c r="N15" s="29"/>
      <c r="O15" s="80"/>
      <c r="P15" s="21"/>
    </row>
    <row r="16" spans="1:20" s="22" customFormat="1" ht="15" x14ac:dyDescent="0.25">
      <c r="A16" s="27"/>
      <c r="B16" s="27"/>
      <c r="C16" s="31" t="s">
        <v>125</v>
      </c>
      <c r="D16" s="32" t="s">
        <v>132</v>
      </c>
      <c r="E16" s="33">
        <v>413</v>
      </c>
      <c r="F16" s="33">
        <v>592</v>
      </c>
      <c r="G16" s="33">
        <v>279</v>
      </c>
      <c r="H16" s="33">
        <v>335</v>
      </c>
      <c r="I16" s="33">
        <v>312</v>
      </c>
      <c r="J16" s="33">
        <v>318.97000000000003</v>
      </c>
      <c r="K16" s="33">
        <v>300</v>
      </c>
      <c r="L16" s="34">
        <v>292</v>
      </c>
      <c r="M16" s="33">
        <v>300</v>
      </c>
      <c r="N16" s="33">
        <v>300</v>
      </c>
      <c r="O16" s="33">
        <v>300</v>
      </c>
      <c r="P16" s="21"/>
    </row>
    <row r="17" spans="1:17" s="22" customFormat="1" ht="15" x14ac:dyDescent="0.25">
      <c r="A17" s="27"/>
      <c r="B17" s="27"/>
      <c r="C17" s="31" t="s">
        <v>121</v>
      </c>
      <c r="D17" s="32" t="s">
        <v>133</v>
      </c>
      <c r="E17" s="33">
        <v>381</v>
      </c>
      <c r="F17" s="33">
        <v>332</v>
      </c>
      <c r="G17" s="33">
        <v>0</v>
      </c>
      <c r="H17" s="33"/>
      <c r="I17" s="33"/>
      <c r="J17" s="33"/>
      <c r="K17" s="33">
        <v>0</v>
      </c>
      <c r="L17" s="34"/>
      <c r="M17" s="33"/>
      <c r="N17" s="33"/>
      <c r="O17" s="33"/>
      <c r="P17" s="21"/>
    </row>
    <row r="18" spans="1:17" s="22" customFormat="1" ht="15" x14ac:dyDescent="0.25">
      <c r="A18" s="27"/>
      <c r="B18" s="27"/>
      <c r="C18" s="31" t="s">
        <v>135</v>
      </c>
      <c r="D18" s="32" t="s">
        <v>136</v>
      </c>
      <c r="E18" s="33">
        <v>20050</v>
      </c>
      <c r="F18" s="33">
        <v>25605</v>
      </c>
      <c r="G18" s="33">
        <v>5990</v>
      </c>
      <c r="H18" s="33">
        <v>7836</v>
      </c>
      <c r="I18" s="33">
        <v>8701</v>
      </c>
      <c r="J18" s="33">
        <v>8646.0499999999993</v>
      </c>
      <c r="K18" s="33">
        <v>12000</v>
      </c>
      <c r="L18" s="34">
        <v>9000</v>
      </c>
      <c r="M18" s="33">
        <v>10000</v>
      </c>
      <c r="N18" s="33">
        <v>10000</v>
      </c>
      <c r="O18" s="33">
        <v>10000</v>
      </c>
      <c r="P18" s="21"/>
      <c r="Q18" s="35"/>
    </row>
    <row r="19" spans="1:17" s="22" customFormat="1" ht="15" x14ac:dyDescent="0.25">
      <c r="A19" s="37">
        <v>200</v>
      </c>
      <c r="B19" s="38"/>
      <c r="C19" s="38"/>
      <c r="D19" s="39" t="s">
        <v>137</v>
      </c>
      <c r="E19" s="40">
        <f t="shared" ref="E19:O19" si="10">E20+E27+E44+E46</f>
        <v>40755</v>
      </c>
      <c r="F19" s="40">
        <f t="shared" si="10"/>
        <v>16505</v>
      </c>
      <c r="G19" s="40">
        <f t="shared" si="10"/>
        <v>21472</v>
      </c>
      <c r="H19" s="40">
        <f t="shared" si="10"/>
        <v>23234</v>
      </c>
      <c r="I19" s="40">
        <f t="shared" si="10"/>
        <v>23584.829999999998</v>
      </c>
      <c r="J19" s="40">
        <f t="shared" ref="J19:K19" si="11">J20+J27+J44+J46</f>
        <v>26249.05</v>
      </c>
      <c r="K19" s="40">
        <f t="shared" si="11"/>
        <v>27720</v>
      </c>
      <c r="L19" s="40">
        <f t="shared" si="10"/>
        <v>16947.439999999999</v>
      </c>
      <c r="M19" s="40">
        <f t="shared" si="10"/>
        <v>17800</v>
      </c>
      <c r="N19" s="40">
        <f t="shared" si="10"/>
        <v>17750</v>
      </c>
      <c r="O19" s="40">
        <f t="shared" si="10"/>
        <v>17750</v>
      </c>
      <c r="P19" s="21"/>
    </row>
    <row r="20" spans="1:17" s="22" customFormat="1" ht="15" x14ac:dyDescent="0.25">
      <c r="A20" s="23">
        <v>210</v>
      </c>
      <c r="B20" s="24"/>
      <c r="C20" s="24"/>
      <c r="D20" s="25" t="s">
        <v>138</v>
      </c>
      <c r="E20" s="26">
        <f t="shared" ref="E20:O20" si="12">SUM(E21:E26)</f>
        <v>8424</v>
      </c>
      <c r="F20" s="26">
        <f t="shared" si="12"/>
        <v>8039</v>
      </c>
      <c r="G20" s="26">
        <f t="shared" si="12"/>
        <v>1608</v>
      </c>
      <c r="H20" s="26">
        <f t="shared" si="12"/>
        <v>4650</v>
      </c>
      <c r="I20" s="26">
        <f t="shared" si="12"/>
        <v>728</v>
      </c>
      <c r="J20" s="26">
        <f t="shared" ref="J20:K20" si="13">SUM(J21:J26)</f>
        <v>573.58999999999992</v>
      </c>
      <c r="K20" s="26">
        <f t="shared" si="13"/>
        <v>720</v>
      </c>
      <c r="L20" s="26">
        <f t="shared" si="12"/>
        <v>593.89</v>
      </c>
      <c r="M20" s="26">
        <f t="shared" si="12"/>
        <v>660</v>
      </c>
      <c r="N20" s="26">
        <f t="shared" si="12"/>
        <v>660</v>
      </c>
      <c r="O20" s="26">
        <f t="shared" si="12"/>
        <v>660</v>
      </c>
      <c r="P20" s="21"/>
    </row>
    <row r="21" spans="1:17" s="22" customFormat="1" ht="15" x14ac:dyDescent="0.25">
      <c r="A21" s="27"/>
      <c r="B21" s="27">
        <v>212</v>
      </c>
      <c r="C21" s="27"/>
      <c r="D21" s="28" t="s">
        <v>139</v>
      </c>
      <c r="E21" s="29"/>
      <c r="F21" s="29"/>
      <c r="G21" s="29"/>
      <c r="H21" s="29"/>
      <c r="I21" s="29"/>
      <c r="J21" s="29"/>
      <c r="K21" s="29"/>
      <c r="L21" s="30"/>
      <c r="M21" s="29"/>
      <c r="N21" s="29"/>
      <c r="O21" s="80"/>
      <c r="P21" s="21"/>
    </row>
    <row r="22" spans="1:17" s="22" customFormat="1" ht="15" x14ac:dyDescent="0.25">
      <c r="A22" s="27"/>
      <c r="B22" s="27"/>
      <c r="C22" s="31" t="s">
        <v>127</v>
      </c>
      <c r="D22" s="32" t="s">
        <v>140</v>
      </c>
      <c r="E22" s="33"/>
      <c r="F22" s="33"/>
      <c r="G22" s="33">
        <v>503</v>
      </c>
      <c r="H22" s="33">
        <v>425</v>
      </c>
      <c r="I22" s="33">
        <v>334</v>
      </c>
      <c r="J22" s="33">
        <v>334.07</v>
      </c>
      <c r="K22" s="33">
        <v>320</v>
      </c>
      <c r="L22" s="34">
        <v>307.45</v>
      </c>
      <c r="M22" s="33">
        <v>310</v>
      </c>
      <c r="N22" s="33">
        <v>310</v>
      </c>
      <c r="O22" s="33">
        <v>310</v>
      </c>
      <c r="P22" s="21"/>
    </row>
    <row r="23" spans="1:17" s="22" customFormat="1" ht="15" x14ac:dyDescent="0.25">
      <c r="A23" s="27"/>
      <c r="B23" s="27"/>
      <c r="C23" s="31" t="s">
        <v>127</v>
      </c>
      <c r="D23" s="32" t="s">
        <v>141</v>
      </c>
      <c r="E23" s="33">
        <v>919</v>
      </c>
      <c r="F23" s="33">
        <v>1200</v>
      </c>
      <c r="G23" s="33">
        <v>0</v>
      </c>
      <c r="H23" s="33">
        <v>183</v>
      </c>
      <c r="I23" s="33">
        <v>209</v>
      </c>
      <c r="J23" s="33">
        <v>119.52</v>
      </c>
      <c r="K23" s="33">
        <v>150</v>
      </c>
      <c r="L23" s="34">
        <v>56.44</v>
      </c>
      <c r="M23" s="33">
        <v>100</v>
      </c>
      <c r="N23" s="33">
        <v>100</v>
      </c>
      <c r="O23" s="33">
        <v>100</v>
      </c>
      <c r="P23" s="21"/>
    </row>
    <row r="24" spans="1:17" s="22" customFormat="1" ht="15" x14ac:dyDescent="0.25">
      <c r="A24" s="27"/>
      <c r="B24" s="27"/>
      <c r="C24" s="31" t="s">
        <v>121</v>
      </c>
      <c r="D24" s="32" t="s">
        <v>142</v>
      </c>
      <c r="E24" s="33"/>
      <c r="F24" s="33"/>
      <c r="G24" s="33"/>
      <c r="H24" s="33"/>
      <c r="I24" s="33"/>
      <c r="J24" s="33"/>
      <c r="K24" s="33"/>
      <c r="L24" s="34"/>
      <c r="M24" s="33"/>
      <c r="N24" s="33"/>
      <c r="O24" s="33"/>
      <c r="P24" s="21"/>
    </row>
    <row r="25" spans="1:17" s="22" customFormat="1" ht="15" x14ac:dyDescent="0.25">
      <c r="A25" s="27"/>
      <c r="B25" s="27"/>
      <c r="C25" s="27"/>
      <c r="D25" s="32" t="s">
        <v>143</v>
      </c>
      <c r="E25" s="33">
        <v>3029</v>
      </c>
      <c r="F25" s="33">
        <v>2621</v>
      </c>
      <c r="G25" s="33">
        <v>1105</v>
      </c>
      <c r="H25" s="33">
        <v>4042</v>
      </c>
      <c r="I25" s="33">
        <v>185</v>
      </c>
      <c r="J25" s="33">
        <v>120</v>
      </c>
      <c r="K25" s="33">
        <v>250</v>
      </c>
      <c r="L25" s="34">
        <v>230</v>
      </c>
      <c r="M25" s="33">
        <v>250</v>
      </c>
      <c r="N25" s="33">
        <v>250</v>
      </c>
      <c r="O25" s="33">
        <v>250</v>
      </c>
      <c r="P25" s="42"/>
      <c r="Q25" s="42"/>
    </row>
    <row r="26" spans="1:17" s="22" customFormat="1" ht="15" x14ac:dyDescent="0.25">
      <c r="A26" s="27"/>
      <c r="B26" s="27"/>
      <c r="C26" s="27"/>
      <c r="D26" s="32" t="s">
        <v>144</v>
      </c>
      <c r="E26" s="33">
        <v>4476</v>
      </c>
      <c r="F26" s="33">
        <v>4218</v>
      </c>
      <c r="G26" s="33">
        <v>0</v>
      </c>
      <c r="H26" s="33">
        <v>0</v>
      </c>
      <c r="I26" s="33"/>
      <c r="J26" s="33"/>
      <c r="K26" s="33"/>
      <c r="L26" s="34"/>
      <c r="M26" s="33"/>
      <c r="N26" s="33"/>
      <c r="O26" s="33"/>
      <c r="P26" s="42"/>
      <c r="Q26" s="42"/>
    </row>
    <row r="27" spans="1:17" s="22" customFormat="1" ht="15" x14ac:dyDescent="0.25">
      <c r="A27" s="23">
        <v>220</v>
      </c>
      <c r="B27" s="24"/>
      <c r="C27" s="24"/>
      <c r="D27" s="25" t="s">
        <v>146</v>
      </c>
      <c r="E27" s="26">
        <f>SUM(E28:E43)</f>
        <v>8928</v>
      </c>
      <c r="F27" s="26">
        <f>SUM(F28:F43)</f>
        <v>7958</v>
      </c>
      <c r="G27" s="26">
        <f t="shared" ref="G27:O27" si="14">SUM(G28:G43)</f>
        <v>16511</v>
      </c>
      <c r="H27" s="26">
        <f t="shared" si="14"/>
        <v>17338</v>
      </c>
      <c r="I27" s="26">
        <f t="shared" si="14"/>
        <v>17546.46</v>
      </c>
      <c r="J27" s="26">
        <f t="shared" ref="J27:K27" si="15">SUM(J28:J43)</f>
        <v>22485.32</v>
      </c>
      <c r="K27" s="26">
        <f t="shared" si="15"/>
        <v>22890</v>
      </c>
      <c r="L27" s="26">
        <f t="shared" si="14"/>
        <v>15119.82</v>
      </c>
      <c r="M27" s="26">
        <f t="shared" si="14"/>
        <v>15040</v>
      </c>
      <c r="N27" s="26">
        <f t="shared" si="14"/>
        <v>14990</v>
      </c>
      <c r="O27" s="26">
        <f t="shared" si="14"/>
        <v>14990</v>
      </c>
      <c r="P27" s="21"/>
    </row>
    <row r="28" spans="1:17" s="22" customFormat="1" ht="15" x14ac:dyDescent="0.25">
      <c r="A28" s="27"/>
      <c r="B28" s="27">
        <v>221</v>
      </c>
      <c r="C28" s="27"/>
      <c r="D28" s="28" t="s">
        <v>147</v>
      </c>
      <c r="E28" s="29"/>
      <c r="F28" s="29"/>
      <c r="G28" s="29"/>
      <c r="H28" s="29"/>
      <c r="I28" s="29"/>
      <c r="J28" s="29"/>
      <c r="K28" s="29"/>
      <c r="L28" s="30"/>
      <c r="M28" s="29"/>
      <c r="N28" s="29"/>
      <c r="O28" s="80"/>
      <c r="P28" s="21"/>
    </row>
    <row r="29" spans="1:17" s="22" customFormat="1" ht="15" x14ac:dyDescent="0.25">
      <c r="A29" s="27"/>
      <c r="B29" s="27"/>
      <c r="C29" s="31" t="s">
        <v>145</v>
      </c>
      <c r="D29" s="32" t="s">
        <v>148</v>
      </c>
      <c r="E29" s="33">
        <v>2234</v>
      </c>
      <c r="F29" s="33">
        <v>2156</v>
      </c>
      <c r="G29" s="33">
        <v>1309</v>
      </c>
      <c r="H29" s="33">
        <v>555</v>
      </c>
      <c r="I29" s="33">
        <v>1472.5</v>
      </c>
      <c r="J29" s="33">
        <v>1232.5</v>
      </c>
      <c r="K29" s="33">
        <v>1200</v>
      </c>
      <c r="L29" s="34">
        <v>1247.5</v>
      </c>
      <c r="M29" s="33">
        <v>1200</v>
      </c>
      <c r="N29" s="33">
        <v>1200</v>
      </c>
      <c r="O29" s="33">
        <v>1200</v>
      </c>
      <c r="P29" s="21"/>
    </row>
    <row r="30" spans="1:17" s="22" customFormat="1" ht="15" x14ac:dyDescent="0.25">
      <c r="A30" s="27"/>
      <c r="B30" s="27">
        <v>222</v>
      </c>
      <c r="C30" s="27"/>
      <c r="D30" s="28" t="s">
        <v>149</v>
      </c>
      <c r="E30" s="29"/>
      <c r="F30" s="29"/>
      <c r="G30" s="29"/>
      <c r="H30" s="29"/>
      <c r="I30" s="29"/>
      <c r="J30" s="29"/>
      <c r="K30" s="29"/>
      <c r="L30" s="30"/>
      <c r="M30" s="29"/>
      <c r="N30" s="29"/>
      <c r="O30" s="29"/>
      <c r="P30" s="21"/>
    </row>
    <row r="31" spans="1:17" s="22" customFormat="1" ht="15" x14ac:dyDescent="0.25">
      <c r="A31" s="27"/>
      <c r="B31" s="27"/>
      <c r="C31" s="31" t="s">
        <v>121</v>
      </c>
      <c r="D31" s="32" t="s">
        <v>150</v>
      </c>
      <c r="E31" s="33">
        <v>456</v>
      </c>
      <c r="F31" s="33">
        <v>215</v>
      </c>
      <c r="G31" s="33">
        <v>20</v>
      </c>
      <c r="H31" s="33">
        <v>23</v>
      </c>
      <c r="I31" s="33">
        <v>20</v>
      </c>
      <c r="J31" s="33">
        <v>63</v>
      </c>
      <c r="K31" s="33">
        <v>50</v>
      </c>
      <c r="L31" s="34">
        <v>65</v>
      </c>
      <c r="M31" s="33">
        <v>80</v>
      </c>
      <c r="N31" s="33">
        <v>80</v>
      </c>
      <c r="O31" s="33">
        <v>80</v>
      </c>
      <c r="P31" s="21"/>
    </row>
    <row r="32" spans="1:17" s="22" customFormat="1" ht="30" x14ac:dyDescent="0.25">
      <c r="A32" s="27"/>
      <c r="B32" s="27">
        <v>223</v>
      </c>
      <c r="C32" s="27"/>
      <c r="D32" s="28" t="s">
        <v>151</v>
      </c>
      <c r="E32" s="29"/>
      <c r="F32" s="29"/>
      <c r="G32" s="29"/>
      <c r="H32" s="29"/>
      <c r="I32" s="29"/>
      <c r="J32" s="29"/>
      <c r="K32" s="29"/>
      <c r="L32" s="30"/>
      <c r="M32" s="29"/>
      <c r="N32" s="29"/>
      <c r="O32" s="29"/>
      <c r="P32" s="21"/>
    </row>
    <row r="33" spans="1:16" s="22" customFormat="1" ht="15" x14ac:dyDescent="0.25">
      <c r="A33" s="27"/>
      <c r="B33" s="27"/>
      <c r="C33" s="31" t="s">
        <v>125</v>
      </c>
      <c r="D33" s="32" t="s">
        <v>152</v>
      </c>
      <c r="E33" s="33"/>
      <c r="F33" s="33"/>
      <c r="G33" s="33"/>
      <c r="H33" s="33"/>
      <c r="I33" s="33"/>
      <c r="J33" s="33"/>
      <c r="K33" s="33"/>
      <c r="L33" s="34"/>
      <c r="M33" s="33"/>
      <c r="N33" s="33"/>
      <c r="O33" s="33"/>
      <c r="P33" s="21"/>
    </row>
    <row r="34" spans="1:16" s="22" customFormat="1" ht="15" x14ac:dyDescent="0.25">
      <c r="A34" s="27"/>
      <c r="B34" s="27"/>
      <c r="C34" s="27"/>
      <c r="D34" s="32" t="s">
        <v>153</v>
      </c>
      <c r="E34" s="33">
        <v>279</v>
      </c>
      <c r="F34" s="33">
        <v>390</v>
      </c>
      <c r="G34" s="33">
        <v>30</v>
      </c>
      <c r="H34" s="33">
        <v>20</v>
      </c>
      <c r="I34" s="33">
        <v>0</v>
      </c>
      <c r="J34" s="33">
        <v>0</v>
      </c>
      <c r="K34" s="33">
        <v>30</v>
      </c>
      <c r="L34" s="34">
        <v>30</v>
      </c>
      <c r="M34" s="33">
        <v>100</v>
      </c>
      <c r="N34" s="33">
        <v>100</v>
      </c>
      <c r="O34" s="33">
        <v>100</v>
      </c>
      <c r="P34" s="21"/>
    </row>
    <row r="35" spans="1:16" s="22" customFormat="1" ht="15" x14ac:dyDescent="0.25">
      <c r="A35" s="27"/>
      <c r="B35" s="27"/>
      <c r="C35" s="27"/>
      <c r="D35" s="32" t="s">
        <v>194</v>
      </c>
      <c r="E35" s="33">
        <v>742</v>
      </c>
      <c r="F35" s="33">
        <v>1201</v>
      </c>
      <c r="G35" s="33">
        <v>149</v>
      </c>
      <c r="H35" s="33">
        <v>398</v>
      </c>
      <c r="I35" s="33">
        <v>151.19999999999999</v>
      </c>
      <c r="J35" s="33">
        <v>141</v>
      </c>
      <c r="K35" s="33">
        <v>140</v>
      </c>
      <c r="L35" s="34">
        <v>170</v>
      </c>
      <c r="M35" s="33">
        <v>150</v>
      </c>
      <c r="N35" s="33">
        <v>150</v>
      </c>
      <c r="O35" s="33">
        <v>150</v>
      </c>
      <c r="P35" s="21"/>
    </row>
    <row r="36" spans="1:16" s="22" customFormat="1" ht="15" x14ac:dyDescent="0.25">
      <c r="A36" s="27"/>
      <c r="B36" s="27"/>
      <c r="C36" s="27"/>
      <c r="D36" s="32" t="s">
        <v>154</v>
      </c>
      <c r="E36" s="33">
        <v>518</v>
      </c>
      <c r="F36" s="33">
        <v>1496</v>
      </c>
      <c r="G36" s="33">
        <v>1507</v>
      </c>
      <c r="H36" s="33">
        <v>340</v>
      </c>
      <c r="I36" s="33">
        <v>0</v>
      </c>
      <c r="J36" s="33">
        <v>650</v>
      </c>
      <c r="K36" s="33">
        <v>500</v>
      </c>
      <c r="L36" s="34">
        <v>500</v>
      </c>
      <c r="M36" s="33">
        <v>500</v>
      </c>
      <c r="N36" s="33">
        <v>500</v>
      </c>
      <c r="O36" s="33">
        <v>500</v>
      </c>
      <c r="P36" s="21"/>
    </row>
    <row r="37" spans="1:16" s="22" customFormat="1" ht="15" x14ac:dyDescent="0.25">
      <c r="A37" s="27"/>
      <c r="B37" s="27"/>
      <c r="C37" s="27"/>
      <c r="D37" s="32" t="s">
        <v>203</v>
      </c>
      <c r="E37" s="33">
        <v>72</v>
      </c>
      <c r="F37" s="33">
        <v>47</v>
      </c>
      <c r="G37" s="33">
        <v>1698</v>
      </c>
      <c r="H37" s="33">
        <v>1577</v>
      </c>
      <c r="I37" s="33">
        <v>0</v>
      </c>
      <c r="J37" s="33">
        <v>0</v>
      </c>
      <c r="K37" s="47">
        <v>0</v>
      </c>
      <c r="L37" s="34"/>
      <c r="M37" s="47"/>
      <c r="N37" s="47"/>
      <c r="O37" s="47"/>
      <c r="P37" s="21"/>
    </row>
    <row r="38" spans="1:16" s="22" customFormat="1" ht="15" x14ac:dyDescent="0.25">
      <c r="A38" s="27"/>
      <c r="B38" s="27"/>
      <c r="C38" s="27"/>
      <c r="D38" s="32" t="s">
        <v>202</v>
      </c>
      <c r="E38" s="33">
        <v>3384</v>
      </c>
      <c r="F38" s="33">
        <v>816</v>
      </c>
      <c r="G38" s="33">
        <v>8947</v>
      </c>
      <c r="H38" s="33">
        <v>10028</v>
      </c>
      <c r="I38" s="33">
        <v>12007.55</v>
      </c>
      <c r="J38" s="33">
        <v>17663.080000000002</v>
      </c>
      <c r="K38" s="47">
        <v>18000</v>
      </c>
      <c r="L38" s="34">
        <v>10000</v>
      </c>
      <c r="M38" s="47">
        <v>10000</v>
      </c>
      <c r="N38" s="47">
        <v>10000</v>
      </c>
      <c r="O38" s="47">
        <v>10000</v>
      </c>
      <c r="P38" s="21"/>
    </row>
    <row r="39" spans="1:16" s="22" customFormat="1" ht="15" x14ac:dyDescent="0.25">
      <c r="A39" s="27"/>
      <c r="B39" s="27"/>
      <c r="C39" s="27"/>
      <c r="D39" s="32" t="s">
        <v>155</v>
      </c>
      <c r="E39" s="33">
        <v>313</v>
      </c>
      <c r="F39" s="33">
        <v>238</v>
      </c>
      <c r="G39" s="33">
        <v>169</v>
      </c>
      <c r="H39" s="33">
        <v>165</v>
      </c>
      <c r="I39" s="33">
        <v>140</v>
      </c>
      <c r="J39" s="33">
        <v>106.64</v>
      </c>
      <c r="K39" s="33">
        <v>110</v>
      </c>
      <c r="L39" s="34">
        <v>47.32</v>
      </c>
      <c r="M39" s="33">
        <v>100</v>
      </c>
      <c r="N39" s="33">
        <v>100</v>
      </c>
      <c r="O39" s="33">
        <v>100</v>
      </c>
      <c r="P39" s="21"/>
    </row>
    <row r="40" spans="1:16" s="22" customFormat="1" ht="15" x14ac:dyDescent="0.25">
      <c r="A40" s="27"/>
      <c r="B40" s="27"/>
      <c r="C40" s="31" t="s">
        <v>127</v>
      </c>
      <c r="D40" s="32" t="s">
        <v>156</v>
      </c>
      <c r="E40" s="33">
        <v>880</v>
      </c>
      <c r="F40" s="33">
        <v>1319</v>
      </c>
      <c r="G40" s="33">
        <v>340</v>
      </c>
      <c r="H40" s="33">
        <v>347</v>
      </c>
      <c r="I40" s="33">
        <v>355.1</v>
      </c>
      <c r="J40" s="33">
        <v>353</v>
      </c>
      <c r="K40" s="33">
        <v>360</v>
      </c>
      <c r="L40" s="34">
        <v>360</v>
      </c>
      <c r="M40" s="33">
        <v>360</v>
      </c>
      <c r="N40" s="33">
        <v>360</v>
      </c>
      <c r="O40" s="33">
        <v>360</v>
      </c>
      <c r="P40" s="21"/>
    </row>
    <row r="41" spans="1:16" s="22" customFormat="1" ht="15" x14ac:dyDescent="0.25">
      <c r="A41" s="27"/>
      <c r="B41" s="27"/>
      <c r="C41" s="31" t="s">
        <v>121</v>
      </c>
      <c r="D41" s="32" t="s">
        <v>204</v>
      </c>
      <c r="E41" s="33"/>
      <c r="F41" s="33"/>
      <c r="G41" s="33">
        <v>2322</v>
      </c>
      <c r="H41" s="33">
        <v>3885</v>
      </c>
      <c r="I41" s="33">
        <v>3400.11</v>
      </c>
      <c r="J41" s="33">
        <v>2276.1</v>
      </c>
      <c r="K41" s="33">
        <v>2500</v>
      </c>
      <c r="L41" s="34">
        <v>2700</v>
      </c>
      <c r="M41" s="33">
        <v>2500</v>
      </c>
      <c r="N41" s="33">
        <v>2500</v>
      </c>
      <c r="O41" s="33">
        <v>2500</v>
      </c>
      <c r="P41" s="21"/>
    </row>
    <row r="42" spans="1:16" s="22" customFormat="1" ht="30" x14ac:dyDescent="0.25">
      <c r="A42" s="27"/>
      <c r="B42" s="27">
        <v>229</v>
      </c>
      <c r="C42" s="27"/>
      <c r="D42" s="28" t="s">
        <v>157</v>
      </c>
      <c r="E42" s="29"/>
      <c r="F42" s="29"/>
      <c r="G42" s="29"/>
      <c r="H42" s="29"/>
      <c r="I42" s="29"/>
      <c r="J42" s="29"/>
      <c r="K42" s="29"/>
      <c r="L42" s="30"/>
      <c r="M42" s="29"/>
      <c r="N42" s="29"/>
      <c r="O42" s="80"/>
      <c r="P42" s="21"/>
    </row>
    <row r="43" spans="1:16" s="22" customFormat="1" ht="15" x14ac:dyDescent="0.25">
      <c r="A43" s="27"/>
      <c r="B43" s="27"/>
      <c r="C43" s="31" t="s">
        <v>158</v>
      </c>
      <c r="D43" s="32" t="s">
        <v>159</v>
      </c>
      <c r="E43" s="33">
        <v>50</v>
      </c>
      <c r="F43" s="33">
        <v>80</v>
      </c>
      <c r="G43" s="33">
        <v>20</v>
      </c>
      <c r="H43" s="33">
        <v>0</v>
      </c>
      <c r="I43" s="33">
        <v>0</v>
      </c>
      <c r="J43" s="33">
        <v>0</v>
      </c>
      <c r="K43" s="33">
        <v>0</v>
      </c>
      <c r="L43" s="34"/>
      <c r="M43" s="33">
        <v>50</v>
      </c>
      <c r="N43" s="33"/>
      <c r="O43" s="33"/>
      <c r="P43" s="21"/>
    </row>
    <row r="44" spans="1:16" s="22" customFormat="1" ht="30" x14ac:dyDescent="0.25">
      <c r="A44" s="23">
        <v>240</v>
      </c>
      <c r="B44" s="24"/>
      <c r="C44" s="24"/>
      <c r="D44" s="25" t="s">
        <v>160</v>
      </c>
      <c r="E44" s="26">
        <f>SUM(E45)</f>
        <v>282</v>
      </c>
      <c r="F44" s="26">
        <f t="shared" ref="F44:O44" si="16">SUM(F45)</f>
        <v>377</v>
      </c>
      <c r="G44" s="26">
        <f t="shared" si="16"/>
        <v>4</v>
      </c>
      <c r="H44" s="26">
        <f t="shared" si="16"/>
        <v>1</v>
      </c>
      <c r="I44" s="26">
        <f t="shared" si="16"/>
        <v>0.14000000000000001</v>
      </c>
      <c r="J44" s="26">
        <f t="shared" si="16"/>
        <v>0</v>
      </c>
      <c r="K44" s="26">
        <f t="shared" si="16"/>
        <v>10</v>
      </c>
      <c r="L44" s="26">
        <f t="shared" si="16"/>
        <v>0</v>
      </c>
      <c r="M44" s="26">
        <f t="shared" si="16"/>
        <v>0</v>
      </c>
      <c r="N44" s="26">
        <f t="shared" si="16"/>
        <v>0</v>
      </c>
      <c r="O44" s="26">
        <f t="shared" si="16"/>
        <v>0</v>
      </c>
      <c r="P44" s="21"/>
    </row>
    <row r="45" spans="1:16" s="22" customFormat="1" ht="15" x14ac:dyDescent="0.25">
      <c r="A45" s="27"/>
      <c r="B45" s="27">
        <v>242</v>
      </c>
      <c r="C45" s="27"/>
      <c r="D45" s="28" t="s">
        <v>161</v>
      </c>
      <c r="E45" s="29">
        <v>282</v>
      </c>
      <c r="F45" s="29">
        <v>377</v>
      </c>
      <c r="G45" s="29">
        <v>4</v>
      </c>
      <c r="H45" s="29">
        <v>1</v>
      </c>
      <c r="I45" s="29">
        <v>0.14000000000000001</v>
      </c>
      <c r="J45" s="29"/>
      <c r="K45" s="33">
        <v>10</v>
      </c>
      <c r="L45" s="30"/>
      <c r="M45" s="33"/>
      <c r="N45" s="33"/>
      <c r="O45" s="33"/>
      <c r="P45" s="21"/>
    </row>
    <row r="46" spans="1:16" s="22" customFormat="1" ht="15" x14ac:dyDescent="0.25">
      <c r="A46" s="23">
        <v>290</v>
      </c>
      <c r="B46" s="24"/>
      <c r="C46" s="24"/>
      <c r="D46" s="25" t="s">
        <v>162</v>
      </c>
      <c r="E46" s="26">
        <f t="shared" ref="E46:O46" si="17">SUM(E47:E54)</f>
        <v>23121</v>
      </c>
      <c r="F46" s="26">
        <f t="shared" si="17"/>
        <v>131</v>
      </c>
      <c r="G46" s="26">
        <f t="shared" si="17"/>
        <v>3349</v>
      </c>
      <c r="H46" s="26">
        <f t="shared" si="17"/>
        <v>1245</v>
      </c>
      <c r="I46" s="26">
        <f t="shared" si="17"/>
        <v>5310.23</v>
      </c>
      <c r="J46" s="26">
        <f t="shared" ref="J46:K46" si="18">SUM(J47:J54)</f>
        <v>3190.14</v>
      </c>
      <c r="K46" s="26">
        <f t="shared" si="18"/>
        <v>4100</v>
      </c>
      <c r="L46" s="26">
        <f t="shared" si="17"/>
        <v>1233.73</v>
      </c>
      <c r="M46" s="26">
        <f t="shared" si="17"/>
        <v>2100</v>
      </c>
      <c r="N46" s="26">
        <f t="shared" si="17"/>
        <v>2100</v>
      </c>
      <c r="O46" s="26">
        <f t="shared" si="17"/>
        <v>2100</v>
      </c>
      <c r="P46" s="21"/>
    </row>
    <row r="47" spans="1:16" s="22" customFormat="1" ht="30" x14ac:dyDescent="0.25">
      <c r="A47" s="43"/>
      <c r="B47" s="43">
        <v>291</v>
      </c>
      <c r="C47" s="43"/>
      <c r="D47" s="44" t="s">
        <v>163</v>
      </c>
      <c r="E47" s="45">
        <v>12335</v>
      </c>
      <c r="F47" s="45"/>
      <c r="G47" s="45"/>
      <c r="H47" s="45"/>
      <c r="I47" s="45"/>
      <c r="J47" s="45"/>
      <c r="K47" s="45"/>
      <c r="L47" s="46"/>
      <c r="M47" s="45"/>
      <c r="N47" s="45"/>
      <c r="O47" s="82"/>
      <c r="P47" s="21"/>
    </row>
    <row r="48" spans="1:16" s="22" customFormat="1" ht="30" x14ac:dyDescent="0.25">
      <c r="A48" s="27"/>
      <c r="B48" s="27"/>
      <c r="C48" s="31" t="s">
        <v>127</v>
      </c>
      <c r="D48" s="32" t="s">
        <v>164</v>
      </c>
      <c r="E48" s="33">
        <v>10416</v>
      </c>
      <c r="F48" s="33"/>
      <c r="G48" s="33"/>
      <c r="H48" s="33"/>
      <c r="I48" s="33"/>
      <c r="J48" s="33"/>
      <c r="K48" s="33"/>
      <c r="L48" s="34"/>
      <c r="M48" s="33"/>
      <c r="N48" s="33"/>
      <c r="O48" s="81"/>
      <c r="P48" s="21"/>
    </row>
    <row r="49" spans="1:16" s="22" customFormat="1" ht="15" x14ac:dyDescent="0.25">
      <c r="A49" s="27"/>
      <c r="B49" s="27"/>
      <c r="C49" s="27"/>
      <c r="D49" s="32" t="s">
        <v>205</v>
      </c>
      <c r="E49" s="33"/>
      <c r="F49" s="59"/>
      <c r="G49" s="47"/>
      <c r="H49" s="47"/>
      <c r="I49" s="47"/>
      <c r="J49" s="47"/>
      <c r="K49" s="33">
        <v>1000</v>
      </c>
      <c r="L49" s="48"/>
      <c r="M49" s="33"/>
      <c r="N49" s="33"/>
      <c r="O49" s="33"/>
      <c r="P49" s="21"/>
    </row>
    <row r="50" spans="1:16" s="22" customFormat="1" ht="15" x14ac:dyDescent="0.25">
      <c r="A50" s="27"/>
      <c r="B50" s="27">
        <v>292</v>
      </c>
      <c r="C50" s="27"/>
      <c r="D50" s="28" t="s">
        <v>165</v>
      </c>
      <c r="E50" s="29"/>
      <c r="F50" s="29"/>
      <c r="G50" s="29"/>
      <c r="H50" s="29"/>
      <c r="I50" s="29"/>
      <c r="J50" s="29"/>
      <c r="K50" s="29"/>
      <c r="L50" s="30"/>
      <c r="M50" s="29"/>
      <c r="N50" s="29"/>
      <c r="O50" s="80"/>
      <c r="P50" s="21"/>
    </row>
    <row r="51" spans="1:16" s="22" customFormat="1" ht="15" x14ac:dyDescent="0.25">
      <c r="A51" s="27"/>
      <c r="B51" s="27"/>
      <c r="C51" s="31" t="s">
        <v>134</v>
      </c>
      <c r="D51" s="32" t="s">
        <v>166</v>
      </c>
      <c r="E51" s="29">
        <v>370</v>
      </c>
      <c r="F51" s="29">
        <v>131</v>
      </c>
      <c r="G51" s="29">
        <v>705</v>
      </c>
      <c r="H51" s="29">
        <v>442</v>
      </c>
      <c r="I51" s="29">
        <v>442.57</v>
      </c>
      <c r="J51" s="29"/>
      <c r="K51" s="33">
        <v>500</v>
      </c>
      <c r="L51" s="30">
        <v>180</v>
      </c>
      <c r="M51" s="33">
        <v>500</v>
      </c>
      <c r="N51" s="33">
        <v>500</v>
      </c>
      <c r="O51" s="33">
        <v>500</v>
      </c>
      <c r="P51" s="21"/>
    </row>
    <row r="52" spans="1:16" s="22" customFormat="1" ht="15" x14ac:dyDescent="0.25">
      <c r="A52" s="27"/>
      <c r="B52" s="27"/>
      <c r="C52" s="49" t="s">
        <v>167</v>
      </c>
      <c r="D52" s="32" t="s">
        <v>168</v>
      </c>
      <c r="E52" s="33"/>
      <c r="F52" s="33"/>
      <c r="G52" s="33">
        <v>2134</v>
      </c>
      <c r="H52" s="33">
        <v>100</v>
      </c>
      <c r="I52" s="33">
        <v>1284</v>
      </c>
      <c r="J52" s="33">
        <v>1588.1</v>
      </c>
      <c r="K52" s="33">
        <v>1000</v>
      </c>
      <c r="L52" s="34">
        <v>16.73</v>
      </c>
      <c r="M52" s="33">
        <v>500</v>
      </c>
      <c r="N52" s="33">
        <v>500</v>
      </c>
      <c r="O52" s="33">
        <v>500</v>
      </c>
      <c r="P52" s="21"/>
    </row>
    <row r="53" spans="1:16" s="22" customFormat="1" ht="15" x14ac:dyDescent="0.25">
      <c r="A53" s="27"/>
      <c r="B53" s="27"/>
      <c r="C53" s="49" t="s">
        <v>242</v>
      </c>
      <c r="D53" s="32" t="s">
        <v>243</v>
      </c>
      <c r="E53" s="33"/>
      <c r="F53" s="33"/>
      <c r="G53" s="33">
        <v>0</v>
      </c>
      <c r="H53" s="33">
        <v>0</v>
      </c>
      <c r="I53" s="33">
        <v>3045.66</v>
      </c>
      <c r="J53" s="33">
        <v>1556.14</v>
      </c>
      <c r="K53" s="33">
        <v>1500</v>
      </c>
      <c r="L53" s="34">
        <v>1000</v>
      </c>
      <c r="M53" s="33">
        <v>1000</v>
      </c>
      <c r="N53" s="33">
        <v>1000</v>
      </c>
      <c r="O53" s="33">
        <v>1000</v>
      </c>
      <c r="P53" s="21"/>
    </row>
    <row r="54" spans="1:16" s="22" customFormat="1" ht="15" x14ac:dyDescent="0.25">
      <c r="A54" s="27"/>
      <c r="B54" s="27"/>
      <c r="C54" s="31" t="s">
        <v>169</v>
      </c>
      <c r="D54" s="32" t="s">
        <v>170</v>
      </c>
      <c r="E54" s="33"/>
      <c r="F54" s="33"/>
      <c r="G54" s="33">
        <v>510</v>
      </c>
      <c r="H54" s="33">
        <v>703</v>
      </c>
      <c r="I54" s="33">
        <v>538</v>
      </c>
      <c r="J54" s="33">
        <v>45.9</v>
      </c>
      <c r="K54" s="33">
        <v>100</v>
      </c>
      <c r="L54" s="34">
        <v>37</v>
      </c>
      <c r="M54" s="33">
        <v>100</v>
      </c>
      <c r="N54" s="33">
        <v>100</v>
      </c>
      <c r="O54" s="33">
        <v>100</v>
      </c>
      <c r="P54" s="21"/>
    </row>
    <row r="55" spans="1:16" s="22" customFormat="1" ht="15" x14ac:dyDescent="0.25">
      <c r="A55" s="37">
        <v>300</v>
      </c>
      <c r="B55" s="38"/>
      <c r="C55" s="38"/>
      <c r="D55" s="39" t="s">
        <v>171</v>
      </c>
      <c r="E55" s="40">
        <f>E56</f>
        <v>480927</v>
      </c>
      <c r="F55" s="40">
        <f t="shared" ref="F55:O55" si="19">F56</f>
        <v>489455</v>
      </c>
      <c r="G55" s="40">
        <f t="shared" si="19"/>
        <v>126795</v>
      </c>
      <c r="H55" s="40">
        <f t="shared" si="19"/>
        <v>181860</v>
      </c>
      <c r="I55" s="40">
        <f t="shared" si="19"/>
        <v>193235.68</v>
      </c>
      <c r="J55" s="40">
        <f t="shared" si="19"/>
        <v>130393.85999999999</v>
      </c>
      <c r="K55" s="40">
        <f t="shared" si="19"/>
        <v>133160</v>
      </c>
      <c r="L55" s="40">
        <f t="shared" si="19"/>
        <v>163634.37</v>
      </c>
      <c r="M55" s="40">
        <f t="shared" si="19"/>
        <v>163520</v>
      </c>
      <c r="N55" s="40">
        <f t="shared" si="19"/>
        <v>156170</v>
      </c>
      <c r="O55" s="40">
        <f t="shared" si="19"/>
        <v>157690</v>
      </c>
      <c r="P55" s="21"/>
    </row>
    <row r="56" spans="1:16" s="22" customFormat="1" ht="15" x14ac:dyDescent="0.25">
      <c r="A56" s="23">
        <v>310</v>
      </c>
      <c r="B56" s="24"/>
      <c r="C56" s="24"/>
      <c r="D56" s="25" t="s">
        <v>172</v>
      </c>
      <c r="E56" s="26">
        <f>SUM(E58:E78)</f>
        <v>480927</v>
      </c>
      <c r="F56" s="26">
        <f t="shared" ref="F56:O56" si="20">SUM(F57:F78)</f>
        <v>489455</v>
      </c>
      <c r="G56" s="26">
        <f t="shared" si="20"/>
        <v>126795</v>
      </c>
      <c r="H56" s="26">
        <f t="shared" si="20"/>
        <v>181860</v>
      </c>
      <c r="I56" s="26">
        <f t="shared" si="20"/>
        <v>193235.68</v>
      </c>
      <c r="J56" s="26">
        <f t="shared" ref="J56:K56" si="21">SUM(J57:J78)</f>
        <v>130393.85999999999</v>
      </c>
      <c r="K56" s="26">
        <f t="shared" si="21"/>
        <v>133160</v>
      </c>
      <c r="L56" s="26">
        <f t="shared" si="20"/>
        <v>163634.37</v>
      </c>
      <c r="M56" s="26">
        <f t="shared" si="20"/>
        <v>163520</v>
      </c>
      <c r="N56" s="26">
        <f t="shared" si="20"/>
        <v>156170</v>
      </c>
      <c r="O56" s="26">
        <f t="shared" si="20"/>
        <v>157690</v>
      </c>
      <c r="P56" s="21"/>
    </row>
    <row r="57" spans="1:16" s="22" customFormat="1" ht="15" x14ac:dyDescent="0.25">
      <c r="A57" s="27"/>
      <c r="B57" s="27">
        <v>311</v>
      </c>
      <c r="C57" s="27"/>
      <c r="D57" s="28" t="s">
        <v>173</v>
      </c>
      <c r="E57" s="29"/>
      <c r="F57" s="29"/>
      <c r="G57" s="29">
        <v>2847</v>
      </c>
      <c r="H57" s="29">
        <v>0</v>
      </c>
      <c r="I57" s="29">
        <v>0</v>
      </c>
      <c r="J57" s="29"/>
      <c r="K57" s="29">
        <v>0</v>
      </c>
      <c r="L57" s="30">
        <v>0</v>
      </c>
      <c r="M57" s="29">
        <v>0</v>
      </c>
      <c r="N57" s="29">
        <v>0</v>
      </c>
      <c r="O57" s="80">
        <v>0</v>
      </c>
      <c r="P57" s="21"/>
    </row>
    <row r="58" spans="1:16" s="22" customFormat="1" ht="15" x14ac:dyDescent="0.25">
      <c r="A58" s="27"/>
      <c r="B58" s="27">
        <v>312</v>
      </c>
      <c r="C58" s="27"/>
      <c r="D58" s="28" t="s">
        <v>174</v>
      </c>
      <c r="E58" s="29"/>
      <c r="F58" s="29"/>
      <c r="G58" s="29"/>
      <c r="H58" s="29"/>
      <c r="I58" s="29"/>
      <c r="J58" s="29"/>
      <c r="K58" s="29"/>
      <c r="L58" s="30"/>
      <c r="M58" s="29"/>
      <c r="N58" s="29"/>
      <c r="O58" s="80"/>
      <c r="P58" s="21"/>
    </row>
    <row r="59" spans="1:16" s="22" customFormat="1" ht="15" x14ac:dyDescent="0.25">
      <c r="A59" s="27"/>
      <c r="B59" s="27"/>
      <c r="C59" s="31" t="s">
        <v>125</v>
      </c>
      <c r="D59" s="32" t="s">
        <v>175</v>
      </c>
      <c r="E59" s="33"/>
      <c r="F59" s="33"/>
      <c r="G59" s="33"/>
      <c r="H59" s="33"/>
      <c r="I59" s="33"/>
      <c r="J59" s="33"/>
      <c r="K59" s="33"/>
      <c r="L59" s="34"/>
      <c r="M59" s="33"/>
      <c r="N59" s="33"/>
      <c r="O59" s="81"/>
      <c r="P59" s="14"/>
    </row>
    <row r="60" spans="1:16" s="22" customFormat="1" ht="15" x14ac:dyDescent="0.25">
      <c r="A60" s="27"/>
      <c r="B60" s="27"/>
      <c r="C60" s="27"/>
      <c r="D60" s="50" t="s">
        <v>73</v>
      </c>
      <c r="E60" s="33">
        <v>14146</v>
      </c>
      <c r="F60" s="33">
        <v>22656</v>
      </c>
      <c r="G60" s="33">
        <v>5152</v>
      </c>
      <c r="H60" s="33">
        <v>15507</v>
      </c>
      <c r="I60" s="33">
        <v>21359.84</v>
      </c>
      <c r="J60" s="33">
        <v>1296.49</v>
      </c>
      <c r="K60" s="33">
        <v>1500</v>
      </c>
      <c r="L60" s="34">
        <v>12880</v>
      </c>
      <c r="M60" s="33">
        <v>6670</v>
      </c>
      <c r="N60" s="33">
        <v>6670</v>
      </c>
      <c r="O60" s="33">
        <v>6670</v>
      </c>
      <c r="P60" s="14"/>
    </row>
    <row r="61" spans="1:16" s="22" customFormat="1" ht="15" x14ac:dyDescent="0.25">
      <c r="A61" s="27"/>
      <c r="B61" s="27"/>
      <c r="C61" s="27"/>
      <c r="D61" s="32" t="s">
        <v>105</v>
      </c>
      <c r="E61" s="33"/>
      <c r="F61" s="33">
        <v>39141</v>
      </c>
      <c r="G61" s="33">
        <v>9700</v>
      </c>
      <c r="H61" s="33">
        <v>5228</v>
      </c>
      <c r="I61" s="33">
        <v>6281.37</v>
      </c>
      <c r="J61" s="33">
        <v>6217.5</v>
      </c>
      <c r="K61" s="33">
        <v>6000</v>
      </c>
      <c r="L61" s="34">
        <v>7000</v>
      </c>
      <c r="M61" s="33">
        <v>7000</v>
      </c>
      <c r="N61" s="33">
        <v>7000</v>
      </c>
      <c r="O61" s="33">
        <v>7000</v>
      </c>
      <c r="P61" s="14"/>
    </row>
    <row r="62" spans="1:16" s="22" customFormat="1" ht="15" x14ac:dyDescent="0.25">
      <c r="A62" s="27"/>
      <c r="B62" s="27"/>
      <c r="C62" s="27"/>
      <c r="D62" s="32" t="s">
        <v>235</v>
      </c>
      <c r="E62" s="33"/>
      <c r="F62" s="33"/>
      <c r="G62" s="33">
        <v>8362</v>
      </c>
      <c r="H62" s="33">
        <v>5656</v>
      </c>
      <c r="I62" s="33">
        <v>6615.4</v>
      </c>
      <c r="J62" s="33">
        <v>6138.72</v>
      </c>
      <c r="K62" s="33">
        <v>6000</v>
      </c>
      <c r="L62" s="34">
        <v>7000</v>
      </c>
      <c r="M62" s="33">
        <v>7000</v>
      </c>
      <c r="N62" s="33">
        <v>7000</v>
      </c>
      <c r="O62" s="33">
        <v>7000</v>
      </c>
      <c r="P62" s="14"/>
    </row>
    <row r="63" spans="1:16" s="22" customFormat="1" ht="15" x14ac:dyDescent="0.25">
      <c r="A63" s="27"/>
      <c r="B63" s="27"/>
      <c r="C63" s="27"/>
      <c r="D63" s="32" t="s">
        <v>195</v>
      </c>
      <c r="E63" s="33">
        <v>245</v>
      </c>
      <c r="F63" s="33">
        <v>243</v>
      </c>
      <c r="G63" s="33">
        <v>74</v>
      </c>
      <c r="H63" s="33">
        <v>74</v>
      </c>
      <c r="I63" s="33">
        <v>75.67</v>
      </c>
      <c r="J63" s="33">
        <v>76.72</v>
      </c>
      <c r="K63" s="33">
        <v>80</v>
      </c>
      <c r="L63" s="34">
        <v>80</v>
      </c>
      <c r="M63" s="33">
        <v>80</v>
      </c>
      <c r="N63" s="33">
        <v>80</v>
      </c>
      <c r="O63" s="33">
        <v>80</v>
      </c>
      <c r="P63" s="14"/>
    </row>
    <row r="64" spans="1:16" s="22" customFormat="1" ht="15" x14ac:dyDescent="0.25">
      <c r="A64" s="27"/>
      <c r="B64" s="27"/>
      <c r="C64" s="27"/>
      <c r="D64" s="32" t="s">
        <v>176</v>
      </c>
      <c r="E64" s="33">
        <v>805</v>
      </c>
      <c r="F64" s="33">
        <v>803</v>
      </c>
      <c r="G64" s="33">
        <v>262</v>
      </c>
      <c r="H64" s="33">
        <v>261</v>
      </c>
      <c r="I64" s="33">
        <v>275.97000000000003</v>
      </c>
      <c r="J64" s="33">
        <v>303.33</v>
      </c>
      <c r="K64" s="33">
        <v>305</v>
      </c>
      <c r="L64" s="34">
        <v>292.45999999999998</v>
      </c>
      <c r="M64" s="33">
        <v>320</v>
      </c>
      <c r="N64" s="33">
        <v>320</v>
      </c>
      <c r="O64" s="33">
        <v>320</v>
      </c>
      <c r="P64" s="14"/>
    </row>
    <row r="65" spans="1:20" s="22" customFormat="1" ht="15" x14ac:dyDescent="0.25">
      <c r="A65" s="27"/>
      <c r="B65" s="27"/>
      <c r="C65" s="27"/>
      <c r="D65" s="32" t="s">
        <v>177</v>
      </c>
      <c r="E65" s="33">
        <v>5115</v>
      </c>
      <c r="F65" s="33">
        <v>15919</v>
      </c>
      <c r="G65" s="33">
        <v>2119</v>
      </c>
      <c r="H65" s="33">
        <v>2014</v>
      </c>
      <c r="I65" s="33">
        <v>2052.98</v>
      </c>
      <c r="J65" s="33">
        <v>2103.48</v>
      </c>
      <c r="K65" s="33">
        <v>2000</v>
      </c>
      <c r="L65" s="34">
        <v>2400</v>
      </c>
      <c r="M65" s="33">
        <v>4000</v>
      </c>
      <c r="N65" s="33">
        <v>4000</v>
      </c>
      <c r="O65" s="33">
        <v>4000</v>
      </c>
      <c r="P65" s="14"/>
    </row>
    <row r="66" spans="1:20" s="22" customFormat="1" ht="15" x14ac:dyDescent="0.25">
      <c r="A66" s="27"/>
      <c r="B66" s="27"/>
      <c r="C66" s="27"/>
      <c r="D66" s="32" t="s">
        <v>178</v>
      </c>
      <c r="E66" s="33">
        <v>3519</v>
      </c>
      <c r="F66" s="33">
        <v>3851</v>
      </c>
      <c r="G66" s="33">
        <v>349</v>
      </c>
      <c r="H66" s="33">
        <v>398</v>
      </c>
      <c r="I66" s="33">
        <v>348.6</v>
      </c>
      <c r="J66" s="33">
        <v>348.6</v>
      </c>
      <c r="K66" s="33">
        <v>370</v>
      </c>
      <c r="L66" s="34">
        <v>398.4</v>
      </c>
      <c r="M66" s="33">
        <v>400</v>
      </c>
      <c r="N66" s="33">
        <v>400</v>
      </c>
      <c r="O66" s="33">
        <v>400</v>
      </c>
      <c r="P66" s="14"/>
    </row>
    <row r="67" spans="1:20" s="22" customFormat="1" ht="15" x14ac:dyDescent="0.25">
      <c r="A67" s="27"/>
      <c r="B67" s="27"/>
      <c r="C67" s="27"/>
      <c r="D67" s="32" t="s">
        <v>56</v>
      </c>
      <c r="E67" s="33">
        <v>414871</v>
      </c>
      <c r="F67" s="33">
        <v>404666</v>
      </c>
      <c r="G67" s="33">
        <v>64824</v>
      </c>
      <c r="H67" s="33">
        <v>60585</v>
      </c>
      <c r="I67" s="33">
        <v>65370</v>
      </c>
      <c r="J67" s="33">
        <v>78126</v>
      </c>
      <c r="K67" s="47">
        <v>75850</v>
      </c>
      <c r="L67" s="34">
        <v>90000</v>
      </c>
      <c r="M67" s="47">
        <v>97500</v>
      </c>
      <c r="N67" s="47">
        <v>97500</v>
      </c>
      <c r="O67" s="47">
        <v>97500</v>
      </c>
      <c r="P67" s="14"/>
    </row>
    <row r="68" spans="1:20" s="22" customFormat="1" ht="15" x14ac:dyDescent="0.25">
      <c r="A68" s="27"/>
      <c r="B68" s="27"/>
      <c r="C68" s="27"/>
      <c r="D68" s="32" t="s">
        <v>253</v>
      </c>
      <c r="E68" s="33"/>
      <c r="F68" s="33"/>
      <c r="G68" s="33"/>
      <c r="H68" s="33">
        <v>1248</v>
      </c>
      <c r="I68" s="33">
        <v>1302</v>
      </c>
      <c r="J68" s="33">
        <v>1905</v>
      </c>
      <c r="K68" s="33">
        <v>1910</v>
      </c>
      <c r="L68" s="34">
        <v>3900</v>
      </c>
      <c r="M68" s="33">
        <v>4100</v>
      </c>
      <c r="N68" s="92">
        <f t="shared" ref="N68:O68" si="22">_xlfn.CEILING.MATH(M68*1.05,10)</f>
        <v>4310</v>
      </c>
      <c r="O68" s="93">
        <f t="shared" si="22"/>
        <v>4530</v>
      </c>
      <c r="P68" s="14"/>
    </row>
    <row r="69" spans="1:20" s="22" customFormat="1" ht="15" x14ac:dyDescent="0.25">
      <c r="A69" s="27"/>
      <c r="B69" s="27"/>
      <c r="C69" s="27"/>
      <c r="D69" s="32" t="s">
        <v>196</v>
      </c>
      <c r="E69" s="33">
        <v>30022</v>
      </c>
      <c r="F69" s="33">
        <v>2176</v>
      </c>
      <c r="G69" s="33">
        <v>34</v>
      </c>
      <c r="H69" s="33">
        <v>34</v>
      </c>
      <c r="I69" s="33">
        <v>34.950000000000003</v>
      </c>
      <c r="J69" s="33">
        <v>35.47</v>
      </c>
      <c r="K69" s="33">
        <v>35</v>
      </c>
      <c r="L69" s="34">
        <v>35.51</v>
      </c>
      <c r="M69" s="33">
        <v>40</v>
      </c>
      <c r="N69" s="33">
        <v>40</v>
      </c>
      <c r="O69" s="33">
        <v>40</v>
      </c>
      <c r="P69" s="14"/>
    </row>
    <row r="70" spans="1:20" s="22" customFormat="1" ht="15" x14ac:dyDescent="0.25">
      <c r="A70" s="27"/>
      <c r="B70" s="27"/>
      <c r="C70" s="27"/>
      <c r="D70" s="32" t="s">
        <v>197</v>
      </c>
      <c r="E70" s="33"/>
      <c r="F70" s="33"/>
      <c r="G70" s="33">
        <v>8964</v>
      </c>
      <c r="H70" s="33">
        <v>14168</v>
      </c>
      <c r="I70" s="33">
        <v>0</v>
      </c>
      <c r="J70" s="33">
        <v>0</v>
      </c>
      <c r="K70" s="33">
        <v>0</v>
      </c>
      <c r="L70" s="34">
        <v>0</v>
      </c>
      <c r="M70" s="33">
        <v>0</v>
      </c>
      <c r="N70" s="92">
        <f t="shared" ref="N70:O70" si="23">_xlfn.CEILING.MATH(M70*1.05,10)</f>
        <v>0</v>
      </c>
      <c r="O70" s="93">
        <f t="shared" si="23"/>
        <v>0</v>
      </c>
      <c r="P70" s="14"/>
    </row>
    <row r="71" spans="1:20" s="22" customFormat="1" ht="15" x14ac:dyDescent="0.25">
      <c r="A71" s="27"/>
      <c r="B71" s="27"/>
      <c r="C71" s="27"/>
      <c r="D71" s="32" t="s">
        <v>199</v>
      </c>
      <c r="E71" s="33"/>
      <c r="F71" s="33"/>
      <c r="G71" s="33">
        <v>18770</v>
      </c>
      <c r="H71" s="33">
        <v>18981</v>
      </c>
      <c r="I71" s="33">
        <v>15338.79</v>
      </c>
      <c r="J71" s="33">
        <v>20949.12</v>
      </c>
      <c r="K71" s="47">
        <v>22660</v>
      </c>
      <c r="L71" s="34">
        <v>22600</v>
      </c>
      <c r="M71" s="47">
        <v>23700</v>
      </c>
      <c r="N71" s="92">
        <f>_xlfn.CEILING.MATH(M71*1.05,10)</f>
        <v>24890</v>
      </c>
      <c r="O71" s="93">
        <f t="shared" ref="O71" si="24">_xlfn.CEILING.MATH(N71*1.05,10)</f>
        <v>26140</v>
      </c>
      <c r="P71" s="14"/>
    </row>
    <row r="72" spans="1:20" s="22" customFormat="1" ht="15" x14ac:dyDescent="0.25">
      <c r="A72" s="27"/>
      <c r="B72" s="27"/>
      <c r="C72" s="27"/>
      <c r="D72" s="32" t="s">
        <v>109</v>
      </c>
      <c r="E72" s="33"/>
      <c r="F72" s="33"/>
      <c r="G72" s="33">
        <v>738</v>
      </c>
      <c r="H72" s="33">
        <v>737</v>
      </c>
      <c r="I72" s="33">
        <v>752.37</v>
      </c>
      <c r="J72" s="33">
        <v>763.53</v>
      </c>
      <c r="K72" s="47">
        <v>800</v>
      </c>
      <c r="L72" s="34">
        <v>912</v>
      </c>
      <c r="M72" s="47">
        <v>910</v>
      </c>
      <c r="N72" s="92">
        <f t="shared" ref="N72:O72" si="25">_xlfn.CEILING.MATH(M72*1.05,10)</f>
        <v>960</v>
      </c>
      <c r="O72" s="93">
        <f t="shared" si="25"/>
        <v>1010</v>
      </c>
      <c r="P72" s="14"/>
    </row>
    <row r="73" spans="1:20" s="16" customFormat="1" ht="15" x14ac:dyDescent="0.25">
      <c r="A73" s="43"/>
      <c r="B73" s="43"/>
      <c r="C73" s="43"/>
      <c r="D73" s="50" t="s">
        <v>198</v>
      </c>
      <c r="E73" s="47"/>
      <c r="F73" s="47"/>
      <c r="G73" s="47">
        <v>1036</v>
      </c>
      <c r="H73" s="47">
        <v>30</v>
      </c>
      <c r="I73" s="47">
        <v>0</v>
      </c>
      <c r="J73" s="47">
        <v>0</v>
      </c>
      <c r="K73" s="33">
        <v>0</v>
      </c>
      <c r="L73" s="48">
        <v>0</v>
      </c>
      <c r="M73" s="33">
        <v>0</v>
      </c>
      <c r="N73" s="92">
        <f t="shared" ref="N73:O73" si="26">_xlfn.CEILING.MATH(M73*1.05,10)</f>
        <v>0</v>
      </c>
      <c r="O73" s="93">
        <f t="shared" si="26"/>
        <v>0</v>
      </c>
      <c r="P73" s="14"/>
    </row>
    <row r="74" spans="1:20" s="16" customFormat="1" ht="15" x14ac:dyDescent="0.25">
      <c r="A74" s="43"/>
      <c r="B74" s="43"/>
      <c r="C74" s="43"/>
      <c r="D74" s="50" t="s">
        <v>237</v>
      </c>
      <c r="E74" s="47"/>
      <c r="F74" s="47"/>
      <c r="G74" s="47"/>
      <c r="H74" s="47">
        <v>7470</v>
      </c>
      <c r="I74" s="47">
        <v>0</v>
      </c>
      <c r="J74" s="47">
        <v>0</v>
      </c>
      <c r="K74" s="33">
        <v>0</v>
      </c>
      <c r="L74" s="48">
        <v>0</v>
      </c>
      <c r="M74" s="33">
        <v>0</v>
      </c>
      <c r="N74" s="92">
        <f t="shared" ref="N74:O74" si="27">_xlfn.CEILING.MATH(M74*1.05,10)</f>
        <v>0</v>
      </c>
      <c r="O74" s="93">
        <f t="shared" si="27"/>
        <v>0</v>
      </c>
      <c r="P74" s="14"/>
    </row>
    <row r="75" spans="1:20" s="16" customFormat="1" ht="15" x14ac:dyDescent="0.25">
      <c r="A75" s="43"/>
      <c r="B75" s="43"/>
      <c r="C75" s="43"/>
      <c r="D75" s="50" t="s">
        <v>254</v>
      </c>
      <c r="E75" s="47"/>
      <c r="F75" s="47"/>
      <c r="G75" s="47"/>
      <c r="H75" s="47">
        <v>15319</v>
      </c>
      <c r="I75" s="47">
        <v>3554.34</v>
      </c>
      <c r="J75" s="47">
        <v>8590.68</v>
      </c>
      <c r="K75" s="47">
        <v>12650</v>
      </c>
      <c r="L75" s="48">
        <v>12650</v>
      </c>
      <c r="M75" s="47">
        <v>8800</v>
      </c>
      <c r="N75" s="92">
        <v>0</v>
      </c>
      <c r="O75" s="93">
        <v>0</v>
      </c>
      <c r="P75" s="14"/>
    </row>
    <row r="76" spans="1:20" s="16" customFormat="1" ht="15" x14ac:dyDescent="0.25">
      <c r="A76" s="43"/>
      <c r="B76" s="43"/>
      <c r="C76" s="43"/>
      <c r="D76" s="50" t="s">
        <v>232</v>
      </c>
      <c r="E76" s="47"/>
      <c r="F76" s="47"/>
      <c r="G76" s="47"/>
      <c r="H76" s="47">
        <v>0</v>
      </c>
      <c r="I76" s="47">
        <v>2000</v>
      </c>
      <c r="J76" s="47">
        <v>3000</v>
      </c>
      <c r="K76" s="33">
        <v>3000</v>
      </c>
      <c r="L76" s="48">
        <v>2956</v>
      </c>
      <c r="M76" s="33">
        <v>3000</v>
      </c>
      <c r="N76" s="92">
        <v>3000</v>
      </c>
      <c r="O76" s="93">
        <v>3000</v>
      </c>
      <c r="P76" s="14"/>
    </row>
    <row r="77" spans="1:20" s="16" customFormat="1" ht="15" x14ac:dyDescent="0.25">
      <c r="A77" s="43"/>
      <c r="B77" s="43"/>
      <c r="C77" s="43"/>
      <c r="D77" s="50" t="s">
        <v>234</v>
      </c>
      <c r="E77" s="47"/>
      <c r="F77" s="47"/>
      <c r="G77" s="47"/>
      <c r="H77" s="47">
        <v>33657</v>
      </c>
      <c r="I77" s="47">
        <v>67017</v>
      </c>
      <c r="J77" s="47">
        <v>0</v>
      </c>
      <c r="K77" s="33">
        <v>0</v>
      </c>
      <c r="L77" s="48">
        <v>0</v>
      </c>
      <c r="M77" s="33">
        <v>0</v>
      </c>
      <c r="N77" s="92">
        <f t="shared" ref="N77:O77" si="28">_xlfn.CEILING.MATH(M77*1.05,10)</f>
        <v>0</v>
      </c>
      <c r="O77" s="93">
        <f t="shared" si="28"/>
        <v>0</v>
      </c>
      <c r="P77" s="14"/>
    </row>
    <row r="78" spans="1:20" s="22" customFormat="1" ht="15.75" thickBot="1" x14ac:dyDescent="0.3">
      <c r="A78" s="27"/>
      <c r="B78" s="27"/>
      <c r="C78" s="27"/>
      <c r="D78" s="32" t="s">
        <v>179</v>
      </c>
      <c r="E78" s="29">
        <v>12204</v>
      </c>
      <c r="F78" s="29"/>
      <c r="G78" s="29">
        <v>3564</v>
      </c>
      <c r="H78" s="29">
        <v>493</v>
      </c>
      <c r="I78" s="29">
        <v>856.4</v>
      </c>
      <c r="J78" s="29">
        <v>539.22</v>
      </c>
      <c r="K78" s="33">
        <v>0</v>
      </c>
      <c r="L78" s="30">
        <v>530</v>
      </c>
      <c r="M78" s="33">
        <v>0</v>
      </c>
      <c r="N78" s="92">
        <f t="shared" ref="N78:O78" si="29">_xlfn.CEILING.MATH(M78*1.05,10)</f>
        <v>0</v>
      </c>
      <c r="O78" s="94">
        <f t="shared" si="29"/>
        <v>0</v>
      </c>
      <c r="P78" s="14"/>
    </row>
    <row r="79" spans="1:20" s="22" customFormat="1" ht="30" customHeight="1" thickBot="1" x14ac:dyDescent="0.3">
      <c r="A79" s="189" t="s">
        <v>180</v>
      </c>
      <c r="B79" s="190"/>
      <c r="C79" s="190"/>
      <c r="D79" s="12" t="s">
        <v>117</v>
      </c>
      <c r="E79" s="13">
        <f>E80+E83</f>
        <v>476112</v>
      </c>
      <c r="F79" s="13">
        <f t="shared" ref="F79" si="30">F80+F83</f>
        <v>648450</v>
      </c>
      <c r="G79" s="13">
        <f>G80+G83</f>
        <v>69700</v>
      </c>
      <c r="H79" s="13">
        <f t="shared" ref="H79:O79" si="31">H80+H83</f>
        <v>79924.7</v>
      </c>
      <c r="I79" s="13">
        <v>22079.8</v>
      </c>
      <c r="J79" s="13">
        <f t="shared" ref="J79:K79" si="32">J80+J83</f>
        <v>0</v>
      </c>
      <c r="K79" s="13">
        <f t="shared" si="32"/>
        <v>400000</v>
      </c>
      <c r="L79" s="13">
        <f t="shared" si="31"/>
        <v>164320</v>
      </c>
      <c r="M79" s="13">
        <f t="shared" si="31"/>
        <v>200000</v>
      </c>
      <c r="N79" s="13">
        <f t="shared" si="31"/>
        <v>200000</v>
      </c>
      <c r="O79" s="69">
        <f t="shared" si="31"/>
        <v>200000</v>
      </c>
      <c r="P79" s="62">
        <f>' vydavky'!L139</f>
        <v>200000</v>
      </c>
      <c r="Q79" s="62">
        <f>' vydavky'!M139</f>
        <v>200000</v>
      </c>
      <c r="R79" s="62">
        <f>' vydavky'!N139</f>
        <v>200000</v>
      </c>
    </row>
    <row r="80" spans="1:20" s="22" customFormat="1" ht="15" x14ac:dyDescent="0.25">
      <c r="A80" s="37">
        <v>230</v>
      </c>
      <c r="B80" s="51"/>
      <c r="C80" s="51"/>
      <c r="D80" s="39" t="s">
        <v>180</v>
      </c>
      <c r="E80" s="52">
        <f>SUM(E81)</f>
        <v>13851</v>
      </c>
      <c r="F80" s="52">
        <f t="shared" ref="F80:O81" si="33">SUM(F81)</f>
        <v>510</v>
      </c>
      <c r="G80" s="52">
        <f t="shared" si="33"/>
        <v>0</v>
      </c>
      <c r="H80" s="52">
        <f t="shared" si="33"/>
        <v>0</v>
      </c>
      <c r="I80" s="52">
        <f t="shared" si="33"/>
        <v>0</v>
      </c>
      <c r="J80" s="52">
        <f t="shared" si="33"/>
        <v>0</v>
      </c>
      <c r="K80" s="52">
        <f t="shared" si="33"/>
        <v>0</v>
      </c>
      <c r="L80" s="52">
        <f t="shared" si="33"/>
        <v>0</v>
      </c>
      <c r="M80" s="52">
        <f t="shared" si="33"/>
        <v>0</v>
      </c>
      <c r="N80" s="52">
        <f t="shared" si="33"/>
        <v>0</v>
      </c>
      <c r="O80" s="52">
        <f t="shared" si="33"/>
        <v>0</v>
      </c>
      <c r="P80" s="63">
        <f>M79-P79</f>
        <v>0</v>
      </c>
      <c r="Q80" s="63">
        <f>N79-Q79</f>
        <v>0</v>
      </c>
      <c r="R80" s="63">
        <f>O79-R79</f>
        <v>0</v>
      </c>
      <c r="T80" s="22" t="s">
        <v>230</v>
      </c>
    </row>
    <row r="81" spans="1:20" s="22" customFormat="1" ht="15" x14ac:dyDescent="0.25">
      <c r="A81" s="53"/>
      <c r="B81" s="23">
        <v>233</v>
      </c>
      <c r="C81" s="53"/>
      <c r="D81" s="25" t="s">
        <v>181</v>
      </c>
      <c r="E81" s="54">
        <f>SUM(E82)</f>
        <v>13851</v>
      </c>
      <c r="F81" s="54">
        <f t="shared" si="33"/>
        <v>510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</row>
    <row r="82" spans="1:20" s="22" customFormat="1" ht="15" x14ac:dyDescent="0.25">
      <c r="A82" s="27"/>
      <c r="B82" s="27"/>
      <c r="C82" s="27"/>
      <c r="D82" s="32" t="s">
        <v>182</v>
      </c>
      <c r="E82" s="29">
        <v>13851</v>
      </c>
      <c r="F82" s="29">
        <v>510</v>
      </c>
      <c r="G82" s="29">
        <v>289</v>
      </c>
      <c r="H82" s="29">
        <v>5000</v>
      </c>
      <c r="I82" s="29">
        <v>22079.8</v>
      </c>
      <c r="J82" s="29"/>
      <c r="K82" s="33">
        <v>0</v>
      </c>
      <c r="L82" s="30"/>
      <c r="M82" s="33"/>
      <c r="N82" s="33"/>
      <c r="O82" s="33"/>
    </row>
    <row r="83" spans="1:20" s="22" customFormat="1" ht="15" x14ac:dyDescent="0.25">
      <c r="A83" s="37">
        <v>320</v>
      </c>
      <c r="B83" s="38"/>
      <c r="C83" s="38"/>
      <c r="D83" s="39" t="s">
        <v>183</v>
      </c>
      <c r="E83" s="40">
        <f>SUM(E84)</f>
        <v>462261</v>
      </c>
      <c r="F83" s="40">
        <f t="shared" ref="F83:O83" si="34">SUM(F84)</f>
        <v>647940</v>
      </c>
      <c r="G83" s="40">
        <f t="shared" si="34"/>
        <v>69700</v>
      </c>
      <c r="H83" s="40">
        <f t="shared" si="34"/>
        <v>79924.7</v>
      </c>
      <c r="I83" s="40">
        <f t="shared" si="34"/>
        <v>0</v>
      </c>
      <c r="J83" s="40">
        <f t="shared" si="34"/>
        <v>0</v>
      </c>
      <c r="K83" s="40">
        <f t="shared" si="34"/>
        <v>400000</v>
      </c>
      <c r="L83" s="40">
        <f t="shared" si="34"/>
        <v>164320</v>
      </c>
      <c r="M83" s="40">
        <f t="shared" si="34"/>
        <v>200000</v>
      </c>
      <c r="N83" s="40">
        <f t="shared" si="34"/>
        <v>200000</v>
      </c>
      <c r="O83" s="40">
        <f t="shared" si="34"/>
        <v>200000</v>
      </c>
      <c r="P83" s="177"/>
      <c r="Q83" s="178"/>
      <c r="R83" s="178"/>
    </row>
    <row r="84" spans="1:20" s="22" customFormat="1" ht="15" x14ac:dyDescent="0.25">
      <c r="A84" s="24"/>
      <c r="B84" s="23">
        <v>321</v>
      </c>
      <c r="C84" s="24"/>
      <c r="D84" s="25" t="s">
        <v>173</v>
      </c>
      <c r="E84" s="26">
        <f>SUM(E85:E88)</f>
        <v>462261</v>
      </c>
      <c r="F84" s="26">
        <f>SUM(F85:F88)</f>
        <v>647940</v>
      </c>
      <c r="G84" s="26">
        <f>SUM(G85:G90)</f>
        <v>69700</v>
      </c>
      <c r="H84" s="26">
        <f t="shared" ref="H84:O84" si="35">SUM(H85:H90)</f>
        <v>79924.7</v>
      </c>
      <c r="I84" s="26">
        <f t="shared" si="35"/>
        <v>0</v>
      </c>
      <c r="J84" s="26">
        <f t="shared" ref="J84:K84" si="36">SUM(J85:J90)</f>
        <v>0</v>
      </c>
      <c r="K84" s="26">
        <f t="shared" si="36"/>
        <v>400000</v>
      </c>
      <c r="L84" s="26">
        <f t="shared" si="35"/>
        <v>164320</v>
      </c>
      <c r="M84" s="26">
        <f t="shared" si="35"/>
        <v>200000</v>
      </c>
      <c r="N84" s="26">
        <f t="shared" si="35"/>
        <v>200000</v>
      </c>
      <c r="O84" s="26">
        <f t="shared" si="35"/>
        <v>200000</v>
      </c>
      <c r="P84" s="62"/>
      <c r="Q84" s="62"/>
      <c r="R84" s="62"/>
    </row>
    <row r="85" spans="1:20" s="22" customFormat="1" ht="15" x14ac:dyDescent="0.25">
      <c r="A85" s="27"/>
      <c r="B85" s="27"/>
      <c r="C85" s="27"/>
      <c r="D85" s="32" t="s">
        <v>200</v>
      </c>
      <c r="E85" s="33">
        <v>462261</v>
      </c>
      <c r="F85" s="33">
        <v>647940</v>
      </c>
      <c r="G85" s="33">
        <v>11611</v>
      </c>
      <c r="H85" s="33"/>
      <c r="I85" s="33"/>
      <c r="J85" s="33"/>
      <c r="K85" s="33"/>
      <c r="L85" s="34"/>
      <c r="M85" s="33"/>
      <c r="N85" s="33"/>
      <c r="O85" s="33"/>
    </row>
    <row r="86" spans="1:20" s="22" customFormat="1" ht="15" x14ac:dyDescent="0.25">
      <c r="A86" s="27"/>
      <c r="B86" s="27"/>
      <c r="C86" s="27"/>
      <c r="D86" s="32" t="s">
        <v>200</v>
      </c>
      <c r="E86" s="33"/>
      <c r="F86" s="33"/>
      <c r="G86" s="33">
        <v>16469</v>
      </c>
      <c r="H86" s="33"/>
      <c r="I86" s="33"/>
      <c r="J86" s="33"/>
      <c r="K86" s="33">
        <v>0</v>
      </c>
      <c r="L86" s="34"/>
      <c r="M86" s="33"/>
      <c r="N86" s="33"/>
      <c r="O86" s="33"/>
    </row>
    <row r="87" spans="1:20" s="22" customFormat="1" ht="15" x14ac:dyDescent="0.25">
      <c r="A87" s="27"/>
      <c r="B87" s="27"/>
      <c r="C87" s="27"/>
      <c r="D87" s="32" t="s">
        <v>209</v>
      </c>
      <c r="E87" s="33"/>
      <c r="F87" s="33"/>
      <c r="G87" s="33">
        <v>41620</v>
      </c>
      <c r="H87" s="33">
        <v>79924.7</v>
      </c>
      <c r="I87" s="33"/>
      <c r="J87" s="33"/>
      <c r="K87" s="33">
        <v>0</v>
      </c>
      <c r="L87" s="34"/>
      <c r="M87" s="33"/>
      <c r="N87" s="33"/>
      <c r="O87" s="33"/>
    </row>
    <row r="88" spans="1:20" s="22" customFormat="1" ht="15" x14ac:dyDescent="0.25">
      <c r="A88" s="27"/>
      <c r="B88" s="27"/>
      <c r="C88" s="27"/>
      <c r="D88" s="32" t="s">
        <v>210</v>
      </c>
      <c r="E88" s="33"/>
      <c r="F88" s="33"/>
      <c r="G88" s="33">
        <v>0</v>
      </c>
      <c r="H88" s="33"/>
      <c r="I88" s="33"/>
      <c r="J88" s="33"/>
      <c r="K88" s="33">
        <v>200000</v>
      </c>
      <c r="L88" s="34"/>
      <c r="M88" s="33">
        <v>200000</v>
      </c>
      <c r="N88" s="33">
        <v>200000</v>
      </c>
      <c r="O88" s="33">
        <v>200000</v>
      </c>
    </row>
    <row r="89" spans="1:20" s="22" customFormat="1" ht="15" x14ac:dyDescent="0.25">
      <c r="A89" s="27"/>
      <c r="B89" s="27"/>
      <c r="C89" s="27"/>
      <c r="D89" s="32" t="s">
        <v>220</v>
      </c>
      <c r="E89" s="33"/>
      <c r="F89" s="33"/>
      <c r="G89" s="33"/>
      <c r="H89" s="33"/>
      <c r="I89" s="33"/>
      <c r="J89" s="33"/>
      <c r="K89" s="33">
        <v>200000</v>
      </c>
      <c r="L89" s="34"/>
      <c r="M89" s="33"/>
      <c r="N89" s="33"/>
      <c r="O89" s="33"/>
    </row>
    <row r="90" spans="1:20" s="22" customFormat="1" ht="15.75" thickBot="1" x14ac:dyDescent="0.3">
      <c r="A90" s="27"/>
      <c r="B90" s="27"/>
      <c r="C90" s="27"/>
      <c r="D90" s="32" t="s">
        <v>261</v>
      </c>
      <c r="E90" s="33"/>
      <c r="F90" s="33"/>
      <c r="G90" s="33">
        <v>0</v>
      </c>
      <c r="H90" s="33"/>
      <c r="I90" s="33"/>
      <c r="J90" s="33"/>
      <c r="K90" s="33">
        <v>0</v>
      </c>
      <c r="L90" s="34">
        <v>164320</v>
      </c>
      <c r="M90" s="33"/>
      <c r="N90" s="33"/>
      <c r="O90" s="33"/>
    </row>
    <row r="91" spans="1:20" s="55" customFormat="1" ht="30" customHeight="1" thickBot="1" x14ac:dyDescent="0.3">
      <c r="A91" s="189" t="s">
        <v>96</v>
      </c>
      <c r="B91" s="190"/>
      <c r="C91" s="190"/>
      <c r="D91" s="12" t="s">
        <v>117</v>
      </c>
      <c r="E91" s="13">
        <f>E92</f>
        <v>177041</v>
      </c>
      <c r="F91" s="13">
        <f t="shared" ref="F91" si="37">F92</f>
        <v>191976</v>
      </c>
      <c r="G91" s="13">
        <f>G92</f>
        <v>14642</v>
      </c>
      <c r="H91" s="13">
        <f t="shared" ref="H91:O91" si="38">H92</f>
        <v>7388</v>
      </c>
      <c r="I91" s="13">
        <f t="shared" si="38"/>
        <v>0</v>
      </c>
      <c r="J91" s="13">
        <f t="shared" si="38"/>
        <v>8568.44</v>
      </c>
      <c r="K91" s="13">
        <f t="shared" si="38"/>
        <v>27000</v>
      </c>
      <c r="L91" s="13">
        <f t="shared" si="38"/>
        <v>98704.76</v>
      </c>
      <c r="M91" s="13">
        <f t="shared" si="38"/>
        <v>10500</v>
      </c>
      <c r="N91" s="13">
        <f t="shared" si="38"/>
        <v>0</v>
      </c>
      <c r="O91" s="13">
        <f t="shared" si="38"/>
        <v>0</v>
      </c>
      <c r="P91" s="62">
        <f>' vydavky'!L140</f>
        <v>10500</v>
      </c>
      <c r="Q91" s="62">
        <f>' vydavky'!M140</f>
        <v>10500</v>
      </c>
      <c r="R91" s="62">
        <f>' vydavky'!N140</f>
        <v>10500</v>
      </c>
    </row>
    <row r="92" spans="1:20" s="22" customFormat="1" ht="30" x14ac:dyDescent="0.25">
      <c r="A92" s="37">
        <v>400</v>
      </c>
      <c r="B92" s="38"/>
      <c r="C92" s="38"/>
      <c r="D92" s="39" t="s">
        <v>184</v>
      </c>
      <c r="E92" s="40">
        <f>SUM(E93)</f>
        <v>177041</v>
      </c>
      <c r="F92" s="40">
        <f t="shared" ref="F92:L92" si="39">SUM(F93)</f>
        <v>191976</v>
      </c>
      <c r="G92" s="40">
        <f t="shared" si="39"/>
        <v>14642</v>
      </c>
      <c r="H92" s="40">
        <v>7388</v>
      </c>
      <c r="I92" s="40"/>
      <c r="J92" s="40">
        <f>SUM(J93)</f>
        <v>8568.44</v>
      </c>
      <c r="K92" s="40">
        <f>SUM(K93)</f>
        <v>27000</v>
      </c>
      <c r="L92" s="41">
        <f t="shared" si="39"/>
        <v>98704.76</v>
      </c>
      <c r="M92" s="40">
        <f>SUM(M93)</f>
        <v>10500</v>
      </c>
      <c r="N92" s="40">
        <f>SUM(N93)</f>
        <v>0</v>
      </c>
      <c r="O92" s="40">
        <f>SUM(O93)</f>
        <v>0</v>
      </c>
      <c r="P92" s="63">
        <f>M91-P91</f>
        <v>0</v>
      </c>
      <c r="Q92" s="63">
        <f>N91-Q91</f>
        <v>-10500</v>
      </c>
      <c r="R92" s="63">
        <f>O91-R91</f>
        <v>-10500</v>
      </c>
      <c r="T92" s="22" t="s">
        <v>230</v>
      </c>
    </row>
    <row r="93" spans="1:20" s="22" customFormat="1" ht="15" x14ac:dyDescent="0.25">
      <c r="A93" s="23">
        <v>450</v>
      </c>
      <c r="B93" s="24"/>
      <c r="C93" s="24"/>
      <c r="D93" s="25" t="s">
        <v>185</v>
      </c>
      <c r="E93" s="26">
        <f>SUM(E94:E100)</f>
        <v>177041</v>
      </c>
      <c r="F93" s="26">
        <f t="shared" ref="F93" si="40">SUM(F94:F101)</f>
        <v>191976</v>
      </c>
      <c r="G93" s="26">
        <f>SUM(G94:G101)</f>
        <v>14642</v>
      </c>
      <c r="H93" s="26">
        <f t="shared" ref="H93:O93" si="41">SUM(H94:H101)</f>
        <v>7388</v>
      </c>
      <c r="I93" s="26">
        <f t="shared" si="41"/>
        <v>0</v>
      </c>
      <c r="J93" s="26">
        <f t="shared" ref="J93:K93" si="42">SUM(J94:J101)</f>
        <v>8568.44</v>
      </c>
      <c r="K93" s="26">
        <f t="shared" si="42"/>
        <v>27000</v>
      </c>
      <c r="L93" s="26">
        <f t="shared" si="41"/>
        <v>98704.76</v>
      </c>
      <c r="M93" s="26">
        <f t="shared" si="41"/>
        <v>10500</v>
      </c>
      <c r="N93" s="26">
        <f t="shared" si="41"/>
        <v>0</v>
      </c>
      <c r="O93" s="26">
        <f t="shared" si="41"/>
        <v>0</v>
      </c>
      <c r="Q93" s="21"/>
    </row>
    <row r="94" spans="1:20" s="22" customFormat="1" ht="15" x14ac:dyDescent="0.25">
      <c r="A94" s="27"/>
      <c r="B94" s="27">
        <v>453</v>
      </c>
      <c r="C94" s="27"/>
      <c r="D94" s="28" t="s">
        <v>186</v>
      </c>
      <c r="E94" s="29"/>
      <c r="F94" s="29"/>
      <c r="G94" s="29"/>
      <c r="H94" s="29"/>
      <c r="I94" s="29"/>
      <c r="J94" s="29"/>
      <c r="K94" s="33">
        <v>0</v>
      </c>
      <c r="L94" s="30"/>
      <c r="M94" s="33"/>
      <c r="N94" s="33"/>
      <c r="O94" s="33"/>
    </row>
    <row r="95" spans="1:20" s="22" customFormat="1" ht="15" x14ac:dyDescent="0.25">
      <c r="A95" s="27"/>
      <c r="B95" s="27"/>
      <c r="C95" s="27"/>
      <c r="D95" s="32" t="s">
        <v>187</v>
      </c>
      <c r="E95" s="29">
        <v>32048</v>
      </c>
      <c r="F95" s="29">
        <v>102636</v>
      </c>
      <c r="G95" s="29"/>
      <c r="H95" s="29"/>
      <c r="I95" s="29"/>
      <c r="J95" s="29"/>
      <c r="K95" s="33">
        <v>0</v>
      </c>
      <c r="L95" s="30"/>
      <c r="M95" s="33"/>
      <c r="N95" s="33"/>
      <c r="O95" s="33"/>
    </row>
    <row r="96" spans="1:20" s="22" customFormat="1" ht="15" x14ac:dyDescent="0.25">
      <c r="A96" s="27"/>
      <c r="B96" s="27">
        <v>454</v>
      </c>
      <c r="C96" s="27"/>
      <c r="D96" s="28" t="s">
        <v>188</v>
      </c>
      <c r="E96" s="29"/>
      <c r="F96" s="29"/>
      <c r="G96" s="29"/>
      <c r="H96" s="29"/>
      <c r="I96" s="29"/>
      <c r="J96" s="29"/>
      <c r="K96" s="33">
        <v>0</v>
      </c>
      <c r="L96" s="30"/>
      <c r="M96" s="33"/>
      <c r="N96" s="33"/>
      <c r="O96" s="33"/>
    </row>
    <row r="97" spans="1:20" s="22" customFormat="1" ht="30" x14ac:dyDescent="0.25">
      <c r="A97" s="27"/>
      <c r="B97" s="27"/>
      <c r="C97" s="31" t="s">
        <v>125</v>
      </c>
      <c r="D97" s="32" t="s">
        <v>189</v>
      </c>
      <c r="E97" s="33"/>
      <c r="F97" s="33"/>
      <c r="G97" s="33">
        <v>2829</v>
      </c>
      <c r="H97" s="33">
        <v>7388</v>
      </c>
      <c r="I97" s="33"/>
      <c r="J97" s="33">
        <v>8568.44</v>
      </c>
      <c r="K97" s="33">
        <v>0</v>
      </c>
      <c r="L97" s="34"/>
      <c r="M97" s="33"/>
      <c r="N97" s="33"/>
      <c r="O97" s="33"/>
    </row>
    <row r="98" spans="1:20" s="22" customFormat="1" ht="30" x14ac:dyDescent="0.25">
      <c r="A98" s="27"/>
      <c r="B98" s="27"/>
      <c r="C98" s="31" t="s">
        <v>127</v>
      </c>
      <c r="D98" s="32" t="s">
        <v>190</v>
      </c>
      <c r="E98" s="33">
        <v>144383</v>
      </c>
      <c r="F98" s="33"/>
      <c r="G98" s="33"/>
      <c r="H98" s="33"/>
      <c r="I98" s="33"/>
      <c r="J98" s="33"/>
      <c r="K98" s="33">
        <v>0</v>
      </c>
      <c r="L98" s="34"/>
      <c r="M98" s="33">
        <v>0</v>
      </c>
      <c r="N98" s="33"/>
      <c r="O98" s="33"/>
    </row>
    <row r="99" spans="1:20" s="22" customFormat="1" ht="15" x14ac:dyDescent="0.25">
      <c r="A99" s="27"/>
      <c r="B99" s="27"/>
      <c r="C99" s="31"/>
      <c r="D99" s="32" t="s">
        <v>191</v>
      </c>
      <c r="E99" s="33"/>
      <c r="F99" s="33">
        <v>44102</v>
      </c>
      <c r="G99" s="33"/>
      <c r="H99" s="33"/>
      <c r="I99" s="33"/>
      <c r="J99" s="33"/>
      <c r="K99" s="33">
        <v>4000</v>
      </c>
      <c r="L99" s="34">
        <v>14000</v>
      </c>
      <c r="M99" s="33">
        <v>10500</v>
      </c>
      <c r="N99" s="33"/>
      <c r="O99" s="33"/>
      <c r="Q99" s="35"/>
    </row>
    <row r="100" spans="1:20" s="22" customFormat="1" ht="15" x14ac:dyDescent="0.25">
      <c r="A100" s="27">
        <v>420</v>
      </c>
      <c r="B100" s="27">
        <v>429</v>
      </c>
      <c r="C100" s="27"/>
      <c r="D100" s="32" t="s">
        <v>192</v>
      </c>
      <c r="E100" s="33">
        <v>610</v>
      </c>
      <c r="F100" s="33">
        <v>500</v>
      </c>
      <c r="G100" s="33"/>
      <c r="H100" s="33"/>
      <c r="I100" s="33"/>
      <c r="J100" s="33"/>
      <c r="K100" s="33">
        <v>0</v>
      </c>
      <c r="L100" s="34"/>
      <c r="M100" s="33"/>
      <c r="N100" s="33"/>
      <c r="O100" s="33"/>
      <c r="Q100" s="35"/>
    </row>
    <row r="101" spans="1:20" s="22" customFormat="1" ht="15.75" thickBot="1" x14ac:dyDescent="0.3">
      <c r="A101" s="27">
        <v>510</v>
      </c>
      <c r="B101" s="27">
        <v>512</v>
      </c>
      <c r="C101" s="31" t="s">
        <v>125</v>
      </c>
      <c r="D101" s="32" t="s">
        <v>216</v>
      </c>
      <c r="E101" s="33"/>
      <c r="F101" s="33">
        <v>44738</v>
      </c>
      <c r="G101" s="33">
        <v>11813</v>
      </c>
      <c r="H101" s="33"/>
      <c r="I101" s="33"/>
      <c r="J101" s="33"/>
      <c r="K101" s="33">
        <v>23000</v>
      </c>
      <c r="L101" s="34">
        <v>84704.76</v>
      </c>
      <c r="M101" s="33">
        <v>0</v>
      </c>
      <c r="N101" s="33">
        <v>0</v>
      </c>
      <c r="O101" s="33">
        <v>0</v>
      </c>
    </row>
    <row r="102" spans="1:20" s="57" customFormat="1" ht="25.5" customHeight="1" thickBot="1" x14ac:dyDescent="0.3">
      <c r="A102" s="181" t="s">
        <v>193</v>
      </c>
      <c r="B102" s="182"/>
      <c r="C102" s="182"/>
      <c r="D102" s="182"/>
      <c r="E102" s="56">
        <f t="shared" ref="E102:O102" si="43">E4+E79+E91</f>
        <v>1594149</v>
      </c>
      <c r="F102" s="56">
        <f t="shared" si="43"/>
        <v>1843515</v>
      </c>
      <c r="G102" s="56">
        <f t="shared" si="43"/>
        <v>422446</v>
      </c>
      <c r="H102" s="56">
        <f t="shared" si="43"/>
        <v>505372.7</v>
      </c>
      <c r="I102" s="56">
        <f t="shared" si="43"/>
        <v>513406.72999999992</v>
      </c>
      <c r="J102" s="56">
        <f t="shared" ref="J102:K102" si="44">J4+J79+J91</f>
        <v>478136.27</v>
      </c>
      <c r="K102" s="56">
        <f t="shared" si="44"/>
        <v>923745</v>
      </c>
      <c r="L102" s="56">
        <f t="shared" si="43"/>
        <v>776460.57000000007</v>
      </c>
      <c r="M102" s="56">
        <f t="shared" si="43"/>
        <v>765990</v>
      </c>
      <c r="N102" s="56">
        <f t="shared" si="43"/>
        <v>767730</v>
      </c>
      <c r="O102" s="56">
        <f t="shared" si="43"/>
        <v>784070</v>
      </c>
      <c r="P102" s="61">
        <f>' vydavky'!L137</f>
        <v>765990</v>
      </c>
      <c r="Q102" s="61">
        <f>' vydavky'!M137</f>
        <v>767730</v>
      </c>
      <c r="R102" s="61">
        <f>' vydavky'!N137</f>
        <v>784070</v>
      </c>
      <c r="S102" s="22"/>
      <c r="T102" s="22"/>
    </row>
    <row r="103" spans="1:20" ht="15" x14ac:dyDescent="0.25">
      <c r="K103" s="58">
        <f>' vydavky'!J137</f>
        <v>923745</v>
      </c>
      <c r="M103" s="66">
        <f>' vydavky'!L137</f>
        <v>765990</v>
      </c>
      <c r="N103" s="66">
        <f>' vydavky'!M137</f>
        <v>767730</v>
      </c>
      <c r="O103" s="66">
        <f>' vydavky'!N137</f>
        <v>784070</v>
      </c>
      <c r="P103" s="63">
        <f>M102-P102</f>
        <v>0</v>
      </c>
      <c r="Q103" s="63">
        <f>N102-Q102</f>
        <v>0</v>
      </c>
      <c r="R103" s="63">
        <f>O102-R102</f>
        <v>0</v>
      </c>
      <c r="S103" s="22"/>
      <c r="T103" s="22" t="s">
        <v>230</v>
      </c>
    </row>
    <row r="104" spans="1:20" ht="15" x14ac:dyDescent="0.25">
      <c r="P104" s="21"/>
      <c r="Q104" s="22"/>
    </row>
    <row r="105" spans="1:20" x14ac:dyDescent="0.2">
      <c r="P105" s="58"/>
      <c r="Q105" s="58"/>
    </row>
  </sheetData>
  <mergeCells count="12">
    <mergeCell ref="P3:R3"/>
    <mergeCell ref="P83:R83"/>
    <mergeCell ref="A4:C4"/>
    <mergeCell ref="A102:D102"/>
    <mergeCell ref="A2:A3"/>
    <mergeCell ref="B2:B3"/>
    <mergeCell ref="C2:C3"/>
    <mergeCell ref="D2:D3"/>
    <mergeCell ref="A79:C79"/>
    <mergeCell ref="A91:C91"/>
    <mergeCell ref="H2:J2"/>
    <mergeCell ref="M2:O2"/>
  </mergeCells>
  <printOptions horizontalCentered="1" gridLines="1" gridLinesSet="0"/>
  <pageMargins left="0.39370078740157483" right="0.39370078740157483" top="0.78740157480314965" bottom="0.55118110236220474" header="0.51181102362204722" footer="0.51181102362204722"/>
  <pageSetup paperSize="9" scale="94" fitToWidth="0" fitToHeight="0" orientation="landscape" r:id="rId1"/>
  <headerFooter>
    <oddHeader>&amp;LNávrh rozpočtu 2018 - 20120&amp;CPRÍJMY</oddHeader>
    <oddFooter>&amp;RStrana &amp;P</oddFooter>
  </headerFooter>
  <rowBreaks count="3" manualBreakCount="3">
    <brk id="31" max="13" man="1"/>
    <brk id="54" max="13" man="1"/>
    <brk id="7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5"/>
  <sheetViews>
    <sheetView zoomScaleNormal="100" workbookViewId="0">
      <pane ySplit="2" topLeftCell="A126" activePane="bottomLeft" state="frozen"/>
      <selection pane="bottomLeft" activeCell="O59" sqref="O59"/>
    </sheetView>
  </sheetViews>
  <sheetFormatPr defaultColWidth="9.140625" defaultRowHeight="15" x14ac:dyDescent="0.25"/>
  <cols>
    <col min="1" max="1" width="4.7109375" style="2" customWidth="1"/>
    <col min="2" max="2" width="7.7109375" style="3" customWidth="1"/>
    <col min="3" max="3" width="5.5703125" style="3" hidden="1" customWidth="1"/>
    <col min="4" max="4" width="7.28515625" style="2" customWidth="1"/>
    <col min="5" max="5" width="60.85546875" style="4" customWidth="1"/>
    <col min="6" max="6" width="12.140625" style="1" hidden="1" customWidth="1"/>
    <col min="7" max="7" width="12.42578125" style="1" hidden="1" customWidth="1"/>
    <col min="8" max="9" width="12.140625" style="1" customWidth="1"/>
    <col min="10" max="14" width="12.42578125" style="1" customWidth="1"/>
    <col min="15" max="15" width="41.28515625" style="71" bestFit="1" customWidth="1"/>
    <col min="16" max="16384" width="9.140625" style="1"/>
  </cols>
  <sheetData>
    <row r="1" spans="1:15" s="5" customFormat="1" ht="30" customHeight="1" x14ac:dyDescent="0.25">
      <c r="A1" s="199" t="s">
        <v>1</v>
      </c>
      <c r="B1" s="200" t="s">
        <v>2</v>
      </c>
      <c r="C1" s="201" t="s">
        <v>97</v>
      </c>
      <c r="D1" s="203" t="s">
        <v>5</v>
      </c>
      <c r="E1" s="204" t="s">
        <v>66</v>
      </c>
      <c r="F1" s="212" t="s">
        <v>89</v>
      </c>
      <c r="G1" s="206"/>
      <c r="H1" s="206"/>
      <c r="I1" s="207"/>
      <c r="J1" s="95" t="s">
        <v>90</v>
      </c>
      <c r="K1" s="96" t="s">
        <v>91</v>
      </c>
      <c r="L1" s="205" t="s">
        <v>92</v>
      </c>
      <c r="M1" s="206"/>
      <c r="N1" s="207"/>
      <c r="O1" s="70"/>
    </row>
    <row r="2" spans="1:15" s="78" customFormat="1" ht="30" customHeight="1" x14ac:dyDescent="0.25">
      <c r="A2" s="199"/>
      <c r="B2" s="200"/>
      <c r="C2" s="202"/>
      <c r="D2" s="203"/>
      <c r="E2" s="204"/>
      <c r="F2" s="97">
        <v>2014</v>
      </c>
      <c r="G2" s="97">
        <v>2015</v>
      </c>
      <c r="H2" s="148">
        <v>2016</v>
      </c>
      <c r="I2" s="97">
        <v>2017</v>
      </c>
      <c r="J2" s="97">
        <v>2018</v>
      </c>
      <c r="K2" s="97">
        <v>2018</v>
      </c>
      <c r="L2" s="97">
        <v>2019</v>
      </c>
      <c r="M2" s="149">
        <v>2020</v>
      </c>
      <c r="N2" s="148">
        <v>2021</v>
      </c>
      <c r="O2" s="77" t="s">
        <v>260</v>
      </c>
    </row>
    <row r="3" spans="1:15" ht="15.75" x14ac:dyDescent="0.25">
      <c r="A3" s="152">
        <v>1</v>
      </c>
      <c r="B3" s="153"/>
      <c r="C3" s="153"/>
      <c r="D3" s="197" t="s">
        <v>0</v>
      </c>
      <c r="E3" s="198"/>
      <c r="F3" s="98">
        <f t="shared" ref="F3:N3" si="0">SUM(F4,F8,F11,F15,F18,F20)</f>
        <v>67951.039999999994</v>
      </c>
      <c r="G3" s="98">
        <f t="shared" si="0"/>
        <v>49610.5</v>
      </c>
      <c r="H3" s="98">
        <f t="shared" si="0"/>
        <v>58573.070000000007</v>
      </c>
      <c r="I3" s="98">
        <f t="shared" ref="I3:J3" si="1">SUM(I4,I8,I11,I15,I18,I20)</f>
        <v>46312.700000000004</v>
      </c>
      <c r="J3" s="98">
        <f t="shared" si="1"/>
        <v>62120</v>
      </c>
      <c r="K3" s="98">
        <f t="shared" si="0"/>
        <v>54924</v>
      </c>
      <c r="L3" s="98">
        <f t="shared" si="0"/>
        <v>75350</v>
      </c>
      <c r="M3" s="98">
        <f t="shared" si="0"/>
        <v>77840</v>
      </c>
      <c r="N3" s="99">
        <f t="shared" si="0"/>
        <v>80470</v>
      </c>
      <c r="O3" s="73"/>
    </row>
    <row r="4" spans="1:15" ht="15.75" x14ac:dyDescent="0.25">
      <c r="A4" s="154"/>
      <c r="B4" s="155" t="s">
        <v>3</v>
      </c>
      <c r="C4" s="155"/>
      <c r="D4" s="208" t="s">
        <v>4</v>
      </c>
      <c r="E4" s="209"/>
      <c r="F4" s="100">
        <f t="shared" ref="F4:N4" si="2">SUM(F5:F7)</f>
        <v>26110.539999999997</v>
      </c>
      <c r="G4" s="100">
        <f t="shared" si="2"/>
        <v>35476</v>
      </c>
      <c r="H4" s="100">
        <f t="shared" si="2"/>
        <v>30823.960000000003</v>
      </c>
      <c r="I4" s="100">
        <f t="shared" ref="I4:J4" si="3">SUM(I5:I7)</f>
        <v>31608.240000000002</v>
      </c>
      <c r="J4" s="100">
        <f t="shared" si="3"/>
        <v>36600</v>
      </c>
      <c r="K4" s="100">
        <f t="shared" si="2"/>
        <v>36600</v>
      </c>
      <c r="L4" s="100">
        <f t="shared" si="2"/>
        <v>41250</v>
      </c>
      <c r="M4" s="100">
        <f t="shared" si="2"/>
        <v>43310</v>
      </c>
      <c r="N4" s="101">
        <f t="shared" si="2"/>
        <v>45480</v>
      </c>
      <c r="O4" s="73"/>
    </row>
    <row r="5" spans="1:15" s="7" customFormat="1" ht="15.75" x14ac:dyDescent="0.25">
      <c r="A5" s="154"/>
      <c r="B5" s="156"/>
      <c r="C5" s="156"/>
      <c r="D5" s="150">
        <v>610</v>
      </c>
      <c r="E5" s="151" t="s">
        <v>6</v>
      </c>
      <c r="F5" s="102">
        <v>20758.009999999998</v>
      </c>
      <c r="G5" s="102">
        <v>27014</v>
      </c>
      <c r="H5" s="103">
        <v>22664.54</v>
      </c>
      <c r="I5" s="102">
        <v>23345.65</v>
      </c>
      <c r="J5" s="102">
        <v>26500</v>
      </c>
      <c r="K5" s="102">
        <v>26500</v>
      </c>
      <c r="L5" s="102">
        <v>29970</v>
      </c>
      <c r="M5" s="106">
        <v>31470</v>
      </c>
      <c r="N5" s="102">
        <f>_xlfn.CEILING.MATH(M5*1.05,10)</f>
        <v>33050</v>
      </c>
      <c r="O5" s="73"/>
    </row>
    <row r="6" spans="1:15" s="7" customFormat="1" ht="15.75" x14ac:dyDescent="0.25">
      <c r="A6" s="154"/>
      <c r="B6" s="156"/>
      <c r="C6" s="156"/>
      <c r="D6" s="150">
        <v>620</v>
      </c>
      <c r="E6" s="151" t="s">
        <v>7</v>
      </c>
      <c r="F6" s="102">
        <v>5272.53</v>
      </c>
      <c r="G6" s="102">
        <v>8296</v>
      </c>
      <c r="H6" s="103">
        <v>7979.52</v>
      </c>
      <c r="I6" s="102">
        <v>8207.7900000000009</v>
      </c>
      <c r="J6" s="102">
        <v>9900</v>
      </c>
      <c r="K6" s="102">
        <v>9900</v>
      </c>
      <c r="L6" s="102">
        <v>11080</v>
      </c>
      <c r="M6" s="106">
        <f>_xlfn.CEILING.MATH(L6*1.05,10)</f>
        <v>11640</v>
      </c>
      <c r="N6" s="102">
        <f>_xlfn.CEILING.MATH(M6*1.05,10)</f>
        <v>12230</v>
      </c>
      <c r="O6" s="73"/>
    </row>
    <row r="7" spans="1:15" s="7" customFormat="1" ht="15.75" x14ac:dyDescent="0.25">
      <c r="A7" s="154"/>
      <c r="B7" s="156"/>
      <c r="C7" s="156"/>
      <c r="D7" s="150">
        <v>630</v>
      </c>
      <c r="E7" s="105" t="s">
        <v>10</v>
      </c>
      <c r="F7" s="102">
        <v>80</v>
      </c>
      <c r="G7" s="102">
        <v>166</v>
      </c>
      <c r="H7" s="103">
        <v>179.9</v>
      </c>
      <c r="I7" s="102">
        <v>54.8</v>
      </c>
      <c r="J7" s="102">
        <v>200</v>
      </c>
      <c r="K7" s="102">
        <v>200</v>
      </c>
      <c r="L7" s="102">
        <v>200</v>
      </c>
      <c r="M7" s="106">
        <v>200</v>
      </c>
      <c r="N7" s="107">
        <v>200</v>
      </c>
      <c r="O7" s="73"/>
    </row>
    <row r="8" spans="1:15" ht="15.75" x14ac:dyDescent="0.25">
      <c r="A8" s="154"/>
      <c r="B8" s="155" t="s">
        <v>8</v>
      </c>
      <c r="C8" s="155"/>
      <c r="D8" s="208" t="s">
        <v>9</v>
      </c>
      <c r="E8" s="209"/>
      <c r="F8" s="100">
        <f>SUM(F9:F10)</f>
        <v>6788.65</v>
      </c>
      <c r="G8" s="100">
        <f t="shared" ref="G8:N8" si="4">SUM(G9:G10)</f>
        <v>1959</v>
      </c>
      <c r="H8" s="100">
        <f t="shared" si="4"/>
        <v>18674.97</v>
      </c>
      <c r="I8" s="100">
        <f t="shared" ref="I8:J8" si="5">SUM(I9:I10)</f>
        <v>5931.63</v>
      </c>
      <c r="J8" s="100">
        <f t="shared" si="5"/>
        <v>10000</v>
      </c>
      <c r="K8" s="100">
        <f t="shared" si="4"/>
        <v>3000</v>
      </c>
      <c r="L8" s="100">
        <f t="shared" si="4"/>
        <v>10000</v>
      </c>
      <c r="M8" s="108">
        <f t="shared" si="4"/>
        <v>10000</v>
      </c>
      <c r="N8" s="101">
        <f t="shared" si="4"/>
        <v>10000</v>
      </c>
      <c r="O8" s="73"/>
    </row>
    <row r="9" spans="1:15" s="7" customFormat="1" ht="15.75" x14ac:dyDescent="0.25">
      <c r="A9" s="154"/>
      <c r="B9" s="156"/>
      <c r="C9" s="156"/>
      <c r="D9" s="150">
        <v>630</v>
      </c>
      <c r="E9" s="151" t="s">
        <v>10</v>
      </c>
      <c r="F9" s="102">
        <v>1188.6500000000001</v>
      </c>
      <c r="G9" s="102">
        <v>1959</v>
      </c>
      <c r="H9" s="103">
        <v>18674.97</v>
      </c>
      <c r="I9" s="102">
        <v>5931.63</v>
      </c>
      <c r="J9" s="102">
        <v>10000</v>
      </c>
      <c r="K9" s="102">
        <v>3000</v>
      </c>
      <c r="L9" s="102">
        <v>10000</v>
      </c>
      <c r="M9" s="102">
        <v>10000</v>
      </c>
      <c r="N9" s="102">
        <v>10000</v>
      </c>
      <c r="O9" s="73"/>
    </row>
    <row r="10" spans="1:15" s="7" customFormat="1" ht="15.75" x14ac:dyDescent="0.25">
      <c r="A10" s="154"/>
      <c r="B10" s="156"/>
      <c r="C10" s="156"/>
      <c r="D10" s="109">
        <v>710</v>
      </c>
      <c r="E10" s="110" t="s">
        <v>29</v>
      </c>
      <c r="F10" s="111">
        <v>5600</v>
      </c>
      <c r="G10" s="111"/>
      <c r="H10" s="112"/>
      <c r="I10" s="111"/>
      <c r="J10" s="111">
        <v>0</v>
      </c>
      <c r="K10" s="111"/>
      <c r="L10" s="111"/>
      <c r="M10" s="113"/>
      <c r="N10" s="112"/>
      <c r="O10" s="73"/>
    </row>
    <row r="11" spans="1:15" ht="15.75" x14ac:dyDescent="0.25">
      <c r="A11" s="154"/>
      <c r="B11" s="155" t="s">
        <v>11</v>
      </c>
      <c r="C11" s="155"/>
      <c r="D11" s="208" t="s">
        <v>75</v>
      </c>
      <c r="E11" s="209"/>
      <c r="F11" s="100">
        <f t="shared" ref="F11:M11" si="6">SUM(F12:F14)</f>
        <v>1751.65</v>
      </c>
      <c r="G11" s="100">
        <f t="shared" si="6"/>
        <v>2357</v>
      </c>
      <c r="H11" s="100">
        <f t="shared" si="6"/>
        <v>5560.62</v>
      </c>
      <c r="I11" s="100">
        <f t="shared" ref="I11:J11" si="7">SUM(I12:I14)</f>
        <v>4023.44</v>
      </c>
      <c r="J11" s="100">
        <f t="shared" si="7"/>
        <v>4120</v>
      </c>
      <c r="K11" s="100">
        <f t="shared" si="6"/>
        <v>4120</v>
      </c>
      <c r="L11" s="100">
        <f t="shared" si="6"/>
        <v>5800</v>
      </c>
      <c r="M11" s="108">
        <f t="shared" si="6"/>
        <v>6020</v>
      </c>
      <c r="N11" s="101">
        <f>SUM(N12:N14)</f>
        <v>6260</v>
      </c>
      <c r="O11" s="73"/>
    </row>
    <row r="12" spans="1:15" s="7" customFormat="1" ht="15.75" x14ac:dyDescent="0.25">
      <c r="A12" s="154"/>
      <c r="B12" s="156"/>
      <c r="C12" s="156"/>
      <c r="D12" s="150">
        <v>610</v>
      </c>
      <c r="E12" s="151" t="s">
        <v>6</v>
      </c>
      <c r="F12" s="102">
        <v>1298</v>
      </c>
      <c r="G12" s="102">
        <v>1743</v>
      </c>
      <c r="H12" s="103">
        <v>1747.5</v>
      </c>
      <c r="I12" s="102">
        <v>1868.5</v>
      </c>
      <c r="J12" s="102">
        <v>1910</v>
      </c>
      <c r="K12" s="102">
        <v>1910</v>
      </c>
      <c r="L12" s="102">
        <v>3140</v>
      </c>
      <c r="M12" s="106">
        <f>_xlfn.CEILING.MATH(L12*1.05,10)</f>
        <v>3300</v>
      </c>
      <c r="N12" s="102">
        <f>_xlfn.CEILING.MATH(M12*1.05,10)</f>
        <v>3470</v>
      </c>
      <c r="O12" s="73"/>
    </row>
    <row r="13" spans="1:15" s="7" customFormat="1" ht="15.75" x14ac:dyDescent="0.25">
      <c r="A13" s="154"/>
      <c r="B13" s="156"/>
      <c r="C13" s="156"/>
      <c r="D13" s="150">
        <v>620</v>
      </c>
      <c r="E13" s="151" t="s">
        <v>7</v>
      </c>
      <c r="F13" s="102">
        <v>453.65</v>
      </c>
      <c r="G13" s="102">
        <v>614</v>
      </c>
      <c r="H13" s="103">
        <v>613.12</v>
      </c>
      <c r="I13" s="102">
        <v>654.94000000000005</v>
      </c>
      <c r="J13" s="102">
        <v>710</v>
      </c>
      <c r="K13" s="102">
        <v>710</v>
      </c>
      <c r="L13" s="102">
        <v>1160</v>
      </c>
      <c r="M13" s="106">
        <f>_xlfn.CEILING.MATH(L13*1.05,10)</f>
        <v>1220</v>
      </c>
      <c r="N13" s="102">
        <f>_xlfn.CEILING.MATH(M13*1.05,10)</f>
        <v>1290</v>
      </c>
      <c r="O13" s="73"/>
    </row>
    <row r="14" spans="1:15" s="7" customFormat="1" ht="15.75" x14ac:dyDescent="0.25">
      <c r="A14" s="154"/>
      <c r="B14" s="156"/>
      <c r="C14" s="156"/>
      <c r="D14" s="150">
        <v>630</v>
      </c>
      <c r="E14" s="151" t="s">
        <v>18</v>
      </c>
      <c r="F14" s="102">
        <v>0</v>
      </c>
      <c r="G14" s="102">
        <v>0</v>
      </c>
      <c r="H14" s="103">
        <v>3200</v>
      </c>
      <c r="I14" s="102">
        <v>1500</v>
      </c>
      <c r="J14" s="102">
        <v>1500</v>
      </c>
      <c r="K14" s="102">
        <v>1500</v>
      </c>
      <c r="L14" s="102">
        <v>1500</v>
      </c>
      <c r="M14" s="102">
        <v>1500</v>
      </c>
      <c r="N14" s="102">
        <v>1500</v>
      </c>
      <c r="O14" s="73"/>
    </row>
    <row r="15" spans="1:15" ht="15.75" x14ac:dyDescent="0.25">
      <c r="A15" s="154"/>
      <c r="B15" s="155" t="s">
        <v>12</v>
      </c>
      <c r="C15" s="155"/>
      <c r="D15" s="208" t="s">
        <v>13</v>
      </c>
      <c r="E15" s="209"/>
      <c r="F15" s="100">
        <f t="shared" ref="F15:M15" si="8">SUM(F16:F17)</f>
        <v>1133.3700000000001</v>
      </c>
      <c r="G15" s="100">
        <f t="shared" si="8"/>
        <v>1722</v>
      </c>
      <c r="H15" s="100">
        <f t="shared" si="8"/>
        <v>1467.38</v>
      </c>
      <c r="I15" s="100">
        <f t="shared" ref="I15" si="9">SUM(I16:I17)</f>
        <v>1452.57</v>
      </c>
      <c r="J15" s="100">
        <f t="shared" ref="J15" si="10">SUM(J16:J17)</f>
        <v>3800</v>
      </c>
      <c r="K15" s="100">
        <f t="shared" si="8"/>
        <v>3800</v>
      </c>
      <c r="L15" s="100">
        <f t="shared" si="8"/>
        <v>4000</v>
      </c>
      <c r="M15" s="108">
        <f t="shared" si="8"/>
        <v>4210</v>
      </c>
      <c r="N15" s="101">
        <f>SUM(N16:N17)</f>
        <v>4430</v>
      </c>
      <c r="O15" s="73"/>
    </row>
    <row r="16" spans="1:15" s="7" customFormat="1" ht="15.75" x14ac:dyDescent="0.25">
      <c r="A16" s="154"/>
      <c r="B16" s="156"/>
      <c r="C16" s="156"/>
      <c r="D16" s="150">
        <v>620</v>
      </c>
      <c r="E16" s="151" t="s">
        <v>7</v>
      </c>
      <c r="F16" s="102">
        <v>184.53</v>
      </c>
      <c r="G16" s="102">
        <v>410</v>
      </c>
      <c r="H16" s="103">
        <v>358.88</v>
      </c>
      <c r="I16" s="102">
        <v>351.57</v>
      </c>
      <c r="J16" s="102">
        <v>1000</v>
      </c>
      <c r="K16" s="102">
        <v>1000</v>
      </c>
      <c r="L16" s="102">
        <v>1100</v>
      </c>
      <c r="M16" s="106">
        <f>_xlfn.CEILING.MATH(L16*1.05,10)</f>
        <v>1160</v>
      </c>
      <c r="N16" s="102">
        <f>_xlfn.CEILING.MATH(M16*1.05,10)</f>
        <v>1220</v>
      </c>
      <c r="O16" s="73"/>
    </row>
    <row r="17" spans="1:15" s="7" customFormat="1" ht="15.75" x14ac:dyDescent="0.25">
      <c r="A17" s="154"/>
      <c r="B17" s="156"/>
      <c r="C17" s="156"/>
      <c r="D17" s="150">
        <v>630</v>
      </c>
      <c r="E17" s="151" t="s">
        <v>17</v>
      </c>
      <c r="F17" s="102">
        <v>948.84</v>
      </c>
      <c r="G17" s="102">
        <v>1312</v>
      </c>
      <c r="H17" s="103">
        <v>1108.5</v>
      </c>
      <c r="I17" s="102">
        <v>1101</v>
      </c>
      <c r="J17" s="102">
        <v>2800</v>
      </c>
      <c r="K17" s="102">
        <v>2800</v>
      </c>
      <c r="L17" s="102">
        <v>2900</v>
      </c>
      <c r="M17" s="106">
        <f>_xlfn.CEILING.MATH(L17*1.05,10)</f>
        <v>3050</v>
      </c>
      <c r="N17" s="102">
        <f>_xlfn.CEILING.MATH(M17*1.05,10)</f>
        <v>3210</v>
      </c>
      <c r="O17" s="73"/>
    </row>
    <row r="18" spans="1:15" ht="15.75" x14ac:dyDescent="0.25">
      <c r="A18" s="154"/>
      <c r="B18" s="155" t="s">
        <v>14</v>
      </c>
      <c r="C18" s="155"/>
      <c r="D18" s="208" t="s">
        <v>16</v>
      </c>
      <c r="E18" s="209"/>
      <c r="F18" s="100">
        <f t="shared" ref="F18:M18" si="11">SUM(F19)</f>
        <v>915.28</v>
      </c>
      <c r="G18" s="100">
        <f t="shared" si="11"/>
        <v>839.5</v>
      </c>
      <c r="H18" s="100">
        <f t="shared" si="11"/>
        <v>614.42999999999995</v>
      </c>
      <c r="I18" s="100">
        <f t="shared" si="11"/>
        <v>1796.82</v>
      </c>
      <c r="J18" s="100">
        <f t="shared" si="11"/>
        <v>2100</v>
      </c>
      <c r="K18" s="100">
        <f t="shared" si="11"/>
        <v>1800</v>
      </c>
      <c r="L18" s="100">
        <f t="shared" si="11"/>
        <v>2500</v>
      </c>
      <c r="M18" s="108">
        <f t="shared" si="11"/>
        <v>2500</v>
      </c>
      <c r="N18" s="101">
        <f>SUM(N19)</f>
        <v>2500</v>
      </c>
      <c r="O18" s="73"/>
    </row>
    <row r="19" spans="1:15" s="7" customFormat="1" ht="15.75" x14ac:dyDescent="0.25">
      <c r="A19" s="154"/>
      <c r="B19" s="156"/>
      <c r="C19" s="156"/>
      <c r="D19" s="150">
        <v>630</v>
      </c>
      <c r="E19" s="151" t="s">
        <v>19</v>
      </c>
      <c r="F19" s="102">
        <v>915.28</v>
      </c>
      <c r="G19" s="102">
        <v>839.5</v>
      </c>
      <c r="H19" s="103">
        <v>614.42999999999995</v>
      </c>
      <c r="I19" s="102">
        <v>1796.82</v>
      </c>
      <c r="J19" s="102">
        <v>2100</v>
      </c>
      <c r="K19" s="102">
        <v>1800</v>
      </c>
      <c r="L19" s="102">
        <v>2500</v>
      </c>
      <c r="M19" s="102">
        <v>2500</v>
      </c>
      <c r="N19" s="102">
        <v>2500</v>
      </c>
      <c r="O19" s="73" t="s">
        <v>256</v>
      </c>
    </row>
    <row r="20" spans="1:15" ht="15.75" x14ac:dyDescent="0.25">
      <c r="A20" s="154"/>
      <c r="B20" s="155" t="s">
        <v>15</v>
      </c>
      <c r="C20" s="155"/>
      <c r="D20" s="208" t="s">
        <v>99</v>
      </c>
      <c r="E20" s="209"/>
      <c r="F20" s="100">
        <f t="shared" ref="F20:M20" si="12">SUM(F21:F22)</f>
        <v>31251.55</v>
      </c>
      <c r="G20" s="100">
        <f t="shared" si="12"/>
        <v>7257</v>
      </c>
      <c r="H20" s="100">
        <f t="shared" si="12"/>
        <v>1431.71</v>
      </c>
      <c r="I20" s="100">
        <f t="shared" ref="I20:J20" si="13">SUM(I21:I22)</f>
        <v>1500</v>
      </c>
      <c r="J20" s="100">
        <f t="shared" si="13"/>
        <v>5500</v>
      </c>
      <c r="K20" s="100">
        <f t="shared" si="12"/>
        <v>5604</v>
      </c>
      <c r="L20" s="100">
        <f t="shared" si="12"/>
        <v>11800</v>
      </c>
      <c r="M20" s="108">
        <f t="shared" si="12"/>
        <v>11800</v>
      </c>
      <c r="N20" s="101">
        <f>SUM(N21:N22)</f>
        <v>11800</v>
      </c>
      <c r="O20" s="73"/>
    </row>
    <row r="21" spans="1:15" s="7" customFormat="1" ht="15.75" x14ac:dyDescent="0.25">
      <c r="A21" s="154"/>
      <c r="B21" s="156"/>
      <c r="C21" s="156"/>
      <c r="D21" s="150">
        <v>650</v>
      </c>
      <c r="E21" s="151" t="s">
        <v>20</v>
      </c>
      <c r="F21" s="102">
        <v>471.64</v>
      </c>
      <c r="G21" s="102">
        <v>161</v>
      </c>
      <c r="H21" s="103">
        <v>19.809999999999999</v>
      </c>
      <c r="I21" s="102"/>
      <c r="J21" s="102">
        <v>1500</v>
      </c>
      <c r="K21" s="102">
        <v>600</v>
      </c>
      <c r="L21" s="102">
        <v>1300</v>
      </c>
      <c r="M21" s="102">
        <v>1300</v>
      </c>
      <c r="N21" s="102">
        <v>1300</v>
      </c>
      <c r="O21" s="73" t="s">
        <v>262</v>
      </c>
    </row>
    <row r="22" spans="1:15" s="7" customFormat="1" ht="15.75" x14ac:dyDescent="0.25">
      <c r="A22" s="157"/>
      <c r="B22" s="156"/>
      <c r="C22" s="156"/>
      <c r="D22" s="114">
        <v>820</v>
      </c>
      <c r="E22" s="115" t="s">
        <v>21</v>
      </c>
      <c r="F22" s="116">
        <v>30779.91</v>
      </c>
      <c r="G22" s="116">
        <v>7096</v>
      </c>
      <c r="H22" s="117">
        <v>1411.9</v>
      </c>
      <c r="I22" s="116">
        <v>1500</v>
      </c>
      <c r="J22" s="116">
        <v>4000</v>
      </c>
      <c r="K22" s="116">
        <v>5004</v>
      </c>
      <c r="L22" s="116">
        <v>10500</v>
      </c>
      <c r="M22" s="116">
        <v>10500</v>
      </c>
      <c r="N22" s="116">
        <v>10500</v>
      </c>
      <c r="O22" s="73" t="s">
        <v>263</v>
      </c>
    </row>
    <row r="23" spans="1:15" ht="15.75" x14ac:dyDescent="0.25">
      <c r="A23" s="152">
        <v>2</v>
      </c>
      <c r="B23" s="153"/>
      <c r="C23" s="153"/>
      <c r="D23" s="197" t="s">
        <v>22</v>
      </c>
      <c r="E23" s="198"/>
      <c r="F23" s="98">
        <f t="shared" ref="F23:M23" si="14">SUM(F24,)</f>
        <v>0</v>
      </c>
      <c r="G23" s="98">
        <f t="shared" si="14"/>
        <v>1613</v>
      </c>
      <c r="H23" s="98">
        <f t="shared" si="14"/>
        <v>901.74</v>
      </c>
      <c r="I23" s="98">
        <f t="shared" si="14"/>
        <v>2410.12</v>
      </c>
      <c r="J23" s="98">
        <f t="shared" si="14"/>
        <v>1500</v>
      </c>
      <c r="K23" s="98">
        <f t="shared" si="14"/>
        <v>1500</v>
      </c>
      <c r="L23" s="98">
        <f t="shared" si="14"/>
        <v>1500</v>
      </c>
      <c r="M23" s="118">
        <f t="shared" si="14"/>
        <v>1500</v>
      </c>
      <c r="N23" s="99">
        <f>SUM(N24,)</f>
        <v>1500</v>
      </c>
      <c r="O23" s="73"/>
    </row>
    <row r="24" spans="1:15" ht="15.75" x14ac:dyDescent="0.25">
      <c r="A24" s="154"/>
      <c r="B24" s="155" t="s">
        <v>23</v>
      </c>
      <c r="C24" s="155"/>
      <c r="D24" s="208" t="s">
        <v>24</v>
      </c>
      <c r="E24" s="209"/>
      <c r="F24" s="100">
        <f t="shared" ref="F24:M24" si="15">SUM(F25)</f>
        <v>0</v>
      </c>
      <c r="G24" s="100">
        <f t="shared" si="15"/>
        <v>1613</v>
      </c>
      <c r="H24" s="100">
        <f t="shared" si="15"/>
        <v>901.74</v>
      </c>
      <c r="I24" s="100">
        <f t="shared" si="15"/>
        <v>2410.12</v>
      </c>
      <c r="J24" s="100">
        <f t="shared" si="15"/>
        <v>1500</v>
      </c>
      <c r="K24" s="100">
        <f t="shared" si="15"/>
        <v>1500</v>
      </c>
      <c r="L24" s="100">
        <f t="shared" si="15"/>
        <v>1500</v>
      </c>
      <c r="M24" s="108">
        <f t="shared" si="15"/>
        <v>1500</v>
      </c>
      <c r="N24" s="101">
        <f>SUM(N25)</f>
        <v>1500</v>
      </c>
      <c r="O24" s="73"/>
    </row>
    <row r="25" spans="1:15" s="7" customFormat="1" ht="15.75" x14ac:dyDescent="0.25">
      <c r="A25" s="154"/>
      <c r="B25" s="156"/>
      <c r="C25" s="156"/>
      <c r="D25" s="150">
        <v>630</v>
      </c>
      <c r="E25" s="151" t="s">
        <v>10</v>
      </c>
      <c r="F25" s="102">
        <v>0</v>
      </c>
      <c r="G25" s="102">
        <v>1613</v>
      </c>
      <c r="H25" s="103">
        <v>901.74</v>
      </c>
      <c r="I25" s="102">
        <v>2410.12</v>
      </c>
      <c r="J25" s="102">
        <v>1500</v>
      </c>
      <c r="K25" s="102">
        <v>1500</v>
      </c>
      <c r="L25" s="102">
        <v>1500</v>
      </c>
      <c r="M25" s="102">
        <v>1500</v>
      </c>
      <c r="N25" s="102">
        <v>1500</v>
      </c>
      <c r="O25" s="73" t="s">
        <v>257</v>
      </c>
    </row>
    <row r="26" spans="1:15" ht="15.75" x14ac:dyDescent="0.25">
      <c r="A26" s="152">
        <v>3</v>
      </c>
      <c r="B26" s="153"/>
      <c r="C26" s="153"/>
      <c r="D26" s="197" t="s">
        <v>25</v>
      </c>
      <c r="E26" s="198"/>
      <c r="F26" s="98">
        <f t="shared" ref="F26:N26" si="16">SUM(F27,F30,F35,F37,F40,F44)</f>
        <v>29880.69</v>
      </c>
      <c r="G26" s="98">
        <f t="shared" si="16"/>
        <v>22512</v>
      </c>
      <c r="H26" s="98">
        <f t="shared" si="16"/>
        <v>35038.929999999993</v>
      </c>
      <c r="I26" s="98">
        <f t="shared" ref="I26:J26" si="17">SUM(I27,I30,I35,I37,I40,I44)</f>
        <v>48392.65</v>
      </c>
      <c r="J26" s="98">
        <f t="shared" si="17"/>
        <v>63335</v>
      </c>
      <c r="K26" s="98">
        <f t="shared" si="16"/>
        <v>46342.559999999998</v>
      </c>
      <c r="L26" s="98">
        <f t="shared" si="16"/>
        <v>49540</v>
      </c>
      <c r="M26" s="118">
        <f t="shared" si="16"/>
        <v>44540</v>
      </c>
      <c r="N26" s="99">
        <f t="shared" si="16"/>
        <v>44540</v>
      </c>
      <c r="O26" s="73"/>
    </row>
    <row r="27" spans="1:15" ht="15.75" x14ac:dyDescent="0.25">
      <c r="A27" s="154"/>
      <c r="B27" s="155" t="s">
        <v>26</v>
      </c>
      <c r="C27" s="155"/>
      <c r="D27" s="208" t="s">
        <v>77</v>
      </c>
      <c r="E27" s="209"/>
      <c r="F27" s="100">
        <f t="shared" ref="F27:M27" si="18">SUM(F28:F29)</f>
        <v>1595.34</v>
      </c>
      <c r="G27" s="100">
        <f>SUM(G28:G29)</f>
        <v>1221</v>
      </c>
      <c r="H27" s="100">
        <f>SUM(H28:H29)</f>
        <v>4324.75</v>
      </c>
      <c r="I27" s="100">
        <f>SUM(I28:I29)</f>
        <v>592.42999999999995</v>
      </c>
      <c r="J27" s="100">
        <f>SUM(J28:J29)</f>
        <v>2500</v>
      </c>
      <c r="K27" s="100">
        <f t="shared" si="18"/>
        <v>2700</v>
      </c>
      <c r="L27" s="100">
        <f>SUM(L28:L29)</f>
        <v>3000</v>
      </c>
      <c r="M27" s="108">
        <f t="shared" si="18"/>
        <v>3000</v>
      </c>
      <c r="N27" s="101">
        <f>SUM(N28:N29)</f>
        <v>3000</v>
      </c>
      <c r="O27" s="73"/>
    </row>
    <row r="28" spans="1:15" s="7" customFormat="1" ht="15.75" x14ac:dyDescent="0.25">
      <c r="A28" s="154"/>
      <c r="B28" s="156"/>
      <c r="C28" s="156"/>
      <c r="D28" s="150">
        <v>630</v>
      </c>
      <c r="E28" s="151" t="s">
        <v>10</v>
      </c>
      <c r="F28" s="102">
        <v>1595.34</v>
      </c>
      <c r="G28" s="102">
        <v>1221</v>
      </c>
      <c r="H28" s="103">
        <v>2784.86</v>
      </c>
      <c r="I28" s="102">
        <v>592.42999999999995</v>
      </c>
      <c r="J28" s="102">
        <v>2500</v>
      </c>
      <c r="K28" s="102">
        <v>2700</v>
      </c>
      <c r="L28" s="102">
        <v>3000</v>
      </c>
      <c r="M28" s="102">
        <v>3000</v>
      </c>
      <c r="N28" s="102">
        <v>3000</v>
      </c>
      <c r="O28" s="73" t="s">
        <v>218</v>
      </c>
    </row>
    <row r="29" spans="1:15" s="7" customFormat="1" ht="15.75" x14ac:dyDescent="0.25">
      <c r="A29" s="154"/>
      <c r="B29" s="156"/>
      <c r="C29" s="156"/>
      <c r="D29" s="109">
        <v>710</v>
      </c>
      <c r="E29" s="110" t="s">
        <v>29</v>
      </c>
      <c r="F29" s="111"/>
      <c r="G29" s="111"/>
      <c r="H29" s="112">
        <v>1539.89</v>
      </c>
      <c r="I29" s="111"/>
      <c r="J29" s="111"/>
      <c r="K29" s="111"/>
      <c r="L29" s="111"/>
      <c r="M29" s="113"/>
      <c r="N29" s="112"/>
      <c r="O29" s="73"/>
    </row>
    <row r="30" spans="1:15" ht="15.75" x14ac:dyDescent="0.25">
      <c r="A30" s="154"/>
      <c r="B30" s="155" t="s">
        <v>27</v>
      </c>
      <c r="C30" s="155"/>
      <c r="D30" s="208" t="s">
        <v>78</v>
      </c>
      <c r="E30" s="209"/>
      <c r="F30" s="100">
        <f t="shared" ref="F30:M30" si="19">SUM(F31:F34)</f>
        <v>21631.579999999998</v>
      </c>
      <c r="G30" s="100">
        <f t="shared" si="19"/>
        <v>15322</v>
      </c>
      <c r="H30" s="100">
        <f t="shared" si="19"/>
        <v>17817.34</v>
      </c>
      <c r="I30" s="100">
        <f t="shared" ref="I30:J30" si="20">SUM(I31:I34)</f>
        <v>31911.030000000002</v>
      </c>
      <c r="J30" s="100">
        <f t="shared" si="20"/>
        <v>35000</v>
      </c>
      <c r="K30" s="100">
        <f t="shared" si="19"/>
        <v>39277.56</v>
      </c>
      <c r="L30" s="100">
        <f t="shared" si="19"/>
        <v>28000</v>
      </c>
      <c r="M30" s="108">
        <f t="shared" si="19"/>
        <v>28000</v>
      </c>
      <c r="N30" s="101">
        <f>SUM(N31:N34)</f>
        <v>28000</v>
      </c>
      <c r="O30" s="73"/>
    </row>
    <row r="31" spans="1:15" s="7" customFormat="1" ht="15.75" x14ac:dyDescent="0.25">
      <c r="A31" s="154"/>
      <c r="B31" s="156"/>
      <c r="C31" s="156"/>
      <c r="D31" s="150">
        <v>630</v>
      </c>
      <c r="E31" s="151" t="s">
        <v>10</v>
      </c>
      <c r="F31" s="102">
        <v>7300.29</v>
      </c>
      <c r="G31" s="102">
        <v>13673</v>
      </c>
      <c r="H31" s="103">
        <v>13218</v>
      </c>
      <c r="I31" s="102">
        <v>9041.5400000000009</v>
      </c>
      <c r="J31" s="102">
        <v>20000</v>
      </c>
      <c r="K31" s="102">
        <v>15000</v>
      </c>
      <c r="L31" s="102">
        <v>18000</v>
      </c>
      <c r="M31" s="102">
        <v>18000</v>
      </c>
      <c r="N31" s="102">
        <v>18000</v>
      </c>
      <c r="O31" s="73" t="s">
        <v>217</v>
      </c>
    </row>
    <row r="32" spans="1:15" s="7" customFormat="1" ht="15.75" x14ac:dyDescent="0.25">
      <c r="A32" s="154"/>
      <c r="B32" s="156"/>
      <c r="C32" s="156"/>
      <c r="D32" s="150">
        <v>630</v>
      </c>
      <c r="E32" s="151" t="s">
        <v>10</v>
      </c>
      <c r="F32" s="102"/>
      <c r="G32" s="102"/>
      <c r="H32" s="103">
        <v>4599.34</v>
      </c>
      <c r="I32" s="102">
        <v>5087.47</v>
      </c>
      <c r="J32" s="102">
        <v>15000</v>
      </c>
      <c r="K32" s="102">
        <v>7000</v>
      </c>
      <c r="L32" s="102">
        <v>10000</v>
      </c>
      <c r="M32" s="102">
        <v>10000</v>
      </c>
      <c r="N32" s="102">
        <v>10000</v>
      </c>
      <c r="O32" s="73" t="s">
        <v>259</v>
      </c>
    </row>
    <row r="33" spans="1:15" s="7" customFormat="1" ht="15.75" x14ac:dyDescent="0.25">
      <c r="A33" s="154"/>
      <c r="B33" s="156"/>
      <c r="C33" s="156"/>
      <c r="D33" s="109">
        <v>710</v>
      </c>
      <c r="E33" s="110" t="s">
        <v>29</v>
      </c>
      <c r="F33" s="111">
        <v>2518.4899999999998</v>
      </c>
      <c r="G33" s="111">
        <v>1649</v>
      </c>
      <c r="H33" s="112"/>
      <c r="I33" s="111">
        <v>17782.02</v>
      </c>
      <c r="J33" s="111">
        <v>0</v>
      </c>
      <c r="K33" s="111">
        <v>17277.560000000001</v>
      </c>
      <c r="L33" s="111"/>
      <c r="M33" s="113"/>
      <c r="N33" s="112"/>
      <c r="O33" s="73"/>
    </row>
    <row r="34" spans="1:15" s="7" customFormat="1" ht="15.75" x14ac:dyDescent="0.25">
      <c r="A34" s="154"/>
      <c r="B34" s="156"/>
      <c r="C34" s="156" t="s">
        <v>98</v>
      </c>
      <c r="D34" s="109">
        <v>710</v>
      </c>
      <c r="E34" s="110" t="s">
        <v>110</v>
      </c>
      <c r="F34" s="111">
        <v>11812.8</v>
      </c>
      <c r="G34" s="111"/>
      <c r="H34" s="112"/>
      <c r="I34" s="111"/>
      <c r="J34" s="111">
        <v>0</v>
      </c>
      <c r="K34" s="111"/>
      <c r="L34" s="111"/>
      <c r="M34" s="113"/>
      <c r="N34" s="112"/>
      <c r="O34" s="73"/>
    </row>
    <row r="35" spans="1:15" ht="15.75" x14ac:dyDescent="0.25">
      <c r="A35" s="154"/>
      <c r="B35" s="155" t="s">
        <v>28</v>
      </c>
      <c r="C35" s="155"/>
      <c r="D35" s="208" t="s">
        <v>106</v>
      </c>
      <c r="E35" s="209"/>
      <c r="F35" s="100">
        <f t="shared" ref="F35:M35" si="21">SUM(F36:F36)</f>
        <v>132</v>
      </c>
      <c r="G35" s="100">
        <f t="shared" si="21"/>
        <v>1574</v>
      </c>
      <c r="H35" s="100">
        <f t="shared" si="21"/>
        <v>1948</v>
      </c>
      <c r="I35" s="100">
        <f t="shared" si="21"/>
        <v>5706.16</v>
      </c>
      <c r="J35" s="100">
        <f t="shared" si="21"/>
        <v>12000</v>
      </c>
      <c r="K35" s="100">
        <f t="shared" si="21"/>
        <v>500</v>
      </c>
      <c r="L35" s="100">
        <f t="shared" si="21"/>
        <v>6000</v>
      </c>
      <c r="M35" s="108">
        <f t="shared" si="21"/>
        <v>6000</v>
      </c>
      <c r="N35" s="101">
        <f>SUM(N36:N36)</f>
        <v>6000</v>
      </c>
      <c r="O35" s="73"/>
    </row>
    <row r="36" spans="1:15" s="7" customFormat="1" ht="15.75" x14ac:dyDescent="0.25">
      <c r="A36" s="154"/>
      <c r="B36" s="156"/>
      <c r="C36" s="156"/>
      <c r="D36" s="150">
        <v>630</v>
      </c>
      <c r="E36" s="151" t="s">
        <v>10</v>
      </c>
      <c r="F36" s="102">
        <v>132</v>
      </c>
      <c r="G36" s="102">
        <v>1574</v>
      </c>
      <c r="H36" s="103">
        <v>1948</v>
      </c>
      <c r="I36" s="102">
        <v>5706.16</v>
      </c>
      <c r="J36" s="102">
        <v>12000</v>
      </c>
      <c r="K36" s="102">
        <v>500</v>
      </c>
      <c r="L36" s="102">
        <v>6000</v>
      </c>
      <c r="M36" s="102">
        <v>6000</v>
      </c>
      <c r="N36" s="102">
        <v>6000</v>
      </c>
      <c r="O36" s="73" t="s">
        <v>246</v>
      </c>
    </row>
    <row r="37" spans="1:15" ht="15.75" x14ac:dyDescent="0.25">
      <c r="A37" s="154"/>
      <c r="B37" s="155" t="s">
        <v>30</v>
      </c>
      <c r="C37" s="155"/>
      <c r="D37" s="208" t="s">
        <v>107</v>
      </c>
      <c r="E37" s="209"/>
      <c r="F37" s="100">
        <f t="shared" ref="F37:M37" si="22">SUM(F38:F39)</f>
        <v>330.56</v>
      </c>
      <c r="G37" s="100">
        <f t="shared" si="22"/>
        <v>2056</v>
      </c>
      <c r="H37" s="100">
        <f t="shared" si="22"/>
        <v>7431.28</v>
      </c>
      <c r="I37" s="100">
        <f t="shared" ref="I37:J37" si="23">SUM(I38:I39)</f>
        <v>478.3</v>
      </c>
      <c r="J37" s="100">
        <f t="shared" si="23"/>
        <v>3000</v>
      </c>
      <c r="K37" s="100">
        <f>SUM(K38:K39)</f>
        <v>2980</v>
      </c>
      <c r="L37" s="100">
        <f t="shared" si="22"/>
        <v>1500</v>
      </c>
      <c r="M37" s="108">
        <f t="shared" si="22"/>
        <v>1500</v>
      </c>
      <c r="N37" s="101">
        <f>SUM(N38:N39)</f>
        <v>1500</v>
      </c>
      <c r="O37" s="73"/>
    </row>
    <row r="38" spans="1:15" s="7" customFormat="1" ht="15.75" x14ac:dyDescent="0.25">
      <c r="A38" s="154"/>
      <c r="B38" s="156"/>
      <c r="C38" s="156"/>
      <c r="D38" s="150">
        <v>630</v>
      </c>
      <c r="E38" s="151" t="s">
        <v>10</v>
      </c>
      <c r="F38" s="102">
        <v>330.56</v>
      </c>
      <c r="G38" s="102">
        <v>2056</v>
      </c>
      <c r="H38" s="103">
        <v>7431.28</v>
      </c>
      <c r="I38" s="102">
        <v>215.5</v>
      </c>
      <c r="J38" s="102">
        <v>1000</v>
      </c>
      <c r="K38" s="119">
        <v>1000</v>
      </c>
      <c r="L38" s="102">
        <v>1500</v>
      </c>
      <c r="M38" s="102">
        <v>1500</v>
      </c>
      <c r="N38" s="102">
        <v>1500</v>
      </c>
      <c r="O38" s="73" t="s">
        <v>247</v>
      </c>
    </row>
    <row r="39" spans="1:15" s="7" customFormat="1" ht="15.75" x14ac:dyDescent="0.25">
      <c r="A39" s="154"/>
      <c r="B39" s="156"/>
      <c r="C39" s="156"/>
      <c r="D39" s="109">
        <v>710</v>
      </c>
      <c r="E39" s="110" t="s">
        <v>29</v>
      </c>
      <c r="F39" s="111">
        <v>0</v>
      </c>
      <c r="G39" s="111"/>
      <c r="H39" s="112"/>
      <c r="I39" s="111">
        <v>262.8</v>
      </c>
      <c r="J39" s="111">
        <v>2000</v>
      </c>
      <c r="K39" s="111">
        <v>1980</v>
      </c>
      <c r="L39" s="111"/>
      <c r="M39" s="113"/>
      <c r="N39" s="112"/>
      <c r="O39" s="73" t="s">
        <v>248</v>
      </c>
    </row>
    <row r="40" spans="1:15" ht="15.75" x14ac:dyDescent="0.25">
      <c r="A40" s="154"/>
      <c r="B40" s="155" t="s">
        <v>32</v>
      </c>
      <c r="C40" s="155"/>
      <c r="D40" s="208" t="s">
        <v>108</v>
      </c>
      <c r="E40" s="209"/>
      <c r="F40" s="100">
        <f t="shared" ref="F40:N40" si="24">SUM(F41:F43)</f>
        <v>5808.89</v>
      </c>
      <c r="G40" s="100">
        <f t="shared" si="24"/>
        <v>1821</v>
      </c>
      <c r="H40" s="100">
        <f t="shared" si="24"/>
        <v>1918.54</v>
      </c>
      <c r="I40" s="100">
        <f t="shared" ref="I40:J40" si="25">SUM(I41:I43)</f>
        <v>9017.77</v>
      </c>
      <c r="J40" s="100">
        <f t="shared" si="25"/>
        <v>10035</v>
      </c>
      <c r="K40" s="100">
        <f t="shared" si="24"/>
        <v>235</v>
      </c>
      <c r="L40" s="100">
        <f t="shared" si="24"/>
        <v>10040</v>
      </c>
      <c r="M40" s="108">
        <f t="shared" si="24"/>
        <v>5040</v>
      </c>
      <c r="N40" s="101">
        <f t="shared" si="24"/>
        <v>5040</v>
      </c>
      <c r="O40" s="73"/>
    </row>
    <row r="41" spans="1:15" s="7" customFormat="1" ht="15.75" x14ac:dyDescent="0.25">
      <c r="A41" s="154"/>
      <c r="B41" s="156"/>
      <c r="C41" s="156"/>
      <c r="D41" s="150">
        <v>630</v>
      </c>
      <c r="E41" s="151" t="s">
        <v>10</v>
      </c>
      <c r="F41" s="102">
        <v>5808.89</v>
      </c>
      <c r="G41" s="102">
        <v>1782</v>
      </c>
      <c r="H41" s="103">
        <v>1878.54</v>
      </c>
      <c r="I41" s="102">
        <v>8982.77</v>
      </c>
      <c r="J41" s="102">
        <v>10000</v>
      </c>
      <c r="K41" s="102">
        <v>200</v>
      </c>
      <c r="L41" s="102">
        <v>10000</v>
      </c>
      <c r="M41" s="106">
        <v>5000</v>
      </c>
      <c r="N41" s="107">
        <v>5000</v>
      </c>
      <c r="O41" s="73" t="s">
        <v>249</v>
      </c>
    </row>
    <row r="42" spans="1:15" s="7" customFormat="1" ht="15.75" x14ac:dyDescent="0.25">
      <c r="A42" s="154"/>
      <c r="B42" s="156"/>
      <c r="C42" s="156"/>
      <c r="D42" s="150">
        <v>630</v>
      </c>
      <c r="E42" s="151" t="s">
        <v>208</v>
      </c>
      <c r="F42" s="102"/>
      <c r="G42" s="102">
        <v>39</v>
      </c>
      <c r="H42" s="103">
        <v>40</v>
      </c>
      <c r="I42" s="102">
        <v>35</v>
      </c>
      <c r="J42" s="102">
        <v>35</v>
      </c>
      <c r="K42" s="102">
        <v>35</v>
      </c>
      <c r="L42" s="102">
        <v>40</v>
      </c>
      <c r="M42" s="102">
        <v>40</v>
      </c>
      <c r="N42" s="102">
        <v>40</v>
      </c>
      <c r="O42" s="73"/>
    </row>
    <row r="43" spans="1:15" s="7" customFormat="1" ht="15.75" x14ac:dyDescent="0.25">
      <c r="A43" s="154"/>
      <c r="B43" s="156"/>
      <c r="C43" s="156"/>
      <c r="D43" s="109">
        <v>710</v>
      </c>
      <c r="E43" s="110" t="s">
        <v>29</v>
      </c>
      <c r="F43" s="111">
        <v>0</v>
      </c>
      <c r="G43" s="111"/>
      <c r="H43" s="112"/>
      <c r="I43" s="111"/>
      <c r="J43" s="111">
        <v>0</v>
      </c>
      <c r="K43" s="111"/>
      <c r="L43" s="111"/>
      <c r="M43" s="113"/>
      <c r="N43" s="112"/>
      <c r="O43" s="73"/>
    </row>
    <row r="44" spans="1:15" ht="15.75" x14ac:dyDescent="0.25">
      <c r="A44" s="154"/>
      <c r="B44" s="155" t="s">
        <v>33</v>
      </c>
      <c r="C44" s="155"/>
      <c r="D44" s="208" t="s">
        <v>80</v>
      </c>
      <c r="E44" s="209"/>
      <c r="F44" s="100">
        <f t="shared" ref="F44:M44" si="26">SUM(F45)</f>
        <v>382.32</v>
      </c>
      <c r="G44" s="100">
        <f t="shared" si="26"/>
        <v>518</v>
      </c>
      <c r="H44" s="100">
        <f t="shared" si="26"/>
        <v>1599.02</v>
      </c>
      <c r="I44" s="100">
        <f t="shared" si="26"/>
        <v>686.96</v>
      </c>
      <c r="J44" s="100">
        <f t="shared" si="26"/>
        <v>800</v>
      </c>
      <c r="K44" s="100">
        <f t="shared" si="26"/>
        <v>650</v>
      </c>
      <c r="L44" s="100">
        <f t="shared" si="26"/>
        <v>1000</v>
      </c>
      <c r="M44" s="108">
        <f t="shared" si="26"/>
        <v>1000</v>
      </c>
      <c r="N44" s="101">
        <f>SUM(N45)</f>
        <v>1000</v>
      </c>
      <c r="O44" s="73"/>
    </row>
    <row r="45" spans="1:15" s="7" customFormat="1" ht="15.75" x14ac:dyDescent="0.25">
      <c r="A45" s="154"/>
      <c r="B45" s="156"/>
      <c r="C45" s="156"/>
      <c r="D45" s="150">
        <v>630</v>
      </c>
      <c r="E45" s="151" t="s">
        <v>10</v>
      </c>
      <c r="F45" s="102">
        <v>382.32</v>
      </c>
      <c r="G45" s="102">
        <v>518</v>
      </c>
      <c r="H45" s="103">
        <v>1599.02</v>
      </c>
      <c r="I45" s="102">
        <v>686.96</v>
      </c>
      <c r="J45" s="102">
        <v>800</v>
      </c>
      <c r="K45" s="102">
        <v>650</v>
      </c>
      <c r="L45" s="102">
        <v>1000</v>
      </c>
      <c r="M45" s="102">
        <v>1000</v>
      </c>
      <c r="N45" s="102">
        <v>1000</v>
      </c>
      <c r="O45" s="73" t="s">
        <v>264</v>
      </c>
    </row>
    <row r="46" spans="1:15" ht="15.75" x14ac:dyDescent="0.25">
      <c r="A46" s="158">
        <v>4</v>
      </c>
      <c r="B46" s="159"/>
      <c r="C46" s="153"/>
      <c r="D46" s="197" t="s">
        <v>34</v>
      </c>
      <c r="E46" s="198"/>
      <c r="F46" s="98">
        <f t="shared" ref="F46:M46" si="27">SUM(F47,F51,F55,)</f>
        <v>5632.36</v>
      </c>
      <c r="G46" s="98">
        <f t="shared" si="27"/>
        <v>18186</v>
      </c>
      <c r="H46" s="98">
        <f t="shared" si="27"/>
        <v>6518.3099999999995</v>
      </c>
      <c r="I46" s="98">
        <f t="shared" ref="I46:J46" si="28">SUM(I47,I51,I55,)</f>
        <v>6380.46</v>
      </c>
      <c r="J46" s="98">
        <f t="shared" si="28"/>
        <v>7670</v>
      </c>
      <c r="K46" s="98">
        <f t="shared" si="27"/>
        <v>7670</v>
      </c>
      <c r="L46" s="98">
        <f t="shared" si="27"/>
        <v>8130</v>
      </c>
      <c r="M46" s="118">
        <f t="shared" si="27"/>
        <v>8350</v>
      </c>
      <c r="N46" s="99">
        <f>SUM(N47,N51,N55,)</f>
        <v>8580</v>
      </c>
      <c r="O46" s="73"/>
    </row>
    <row r="47" spans="1:15" ht="15.75" x14ac:dyDescent="0.25">
      <c r="A47" s="160"/>
      <c r="B47" s="161" t="s">
        <v>35</v>
      </c>
      <c r="C47" s="155"/>
      <c r="D47" s="208" t="s">
        <v>36</v>
      </c>
      <c r="E47" s="209"/>
      <c r="F47" s="100">
        <f t="shared" ref="F47:M47" si="29">SUM(F48:F50)</f>
        <v>253</v>
      </c>
      <c r="G47" s="100">
        <f t="shared" si="29"/>
        <v>262</v>
      </c>
      <c r="H47" s="100">
        <f t="shared" si="29"/>
        <v>265</v>
      </c>
      <c r="I47" s="100">
        <f t="shared" ref="I47:J47" si="30">SUM(I48:I50)</f>
        <v>303.33</v>
      </c>
      <c r="J47" s="100">
        <f t="shared" si="30"/>
        <v>305</v>
      </c>
      <c r="K47" s="100">
        <f t="shared" si="29"/>
        <v>305</v>
      </c>
      <c r="L47" s="100">
        <f t="shared" si="29"/>
        <v>320</v>
      </c>
      <c r="M47" s="108">
        <f t="shared" si="29"/>
        <v>320</v>
      </c>
      <c r="N47" s="101">
        <f>SUM(N48:N50)</f>
        <v>320</v>
      </c>
      <c r="O47" s="73"/>
    </row>
    <row r="48" spans="1:15" s="7" customFormat="1" ht="15.75" x14ac:dyDescent="0.25">
      <c r="A48" s="160"/>
      <c r="B48" s="162"/>
      <c r="C48" s="156"/>
      <c r="D48" s="150">
        <v>610</v>
      </c>
      <c r="E48" s="151" t="s">
        <v>6</v>
      </c>
      <c r="F48" s="102">
        <v>151</v>
      </c>
      <c r="G48" s="102">
        <v>161</v>
      </c>
      <c r="H48" s="103">
        <v>161</v>
      </c>
      <c r="I48" s="102">
        <v>185</v>
      </c>
      <c r="J48" s="102">
        <v>175</v>
      </c>
      <c r="K48" s="102">
        <v>175</v>
      </c>
      <c r="L48" s="102">
        <v>180</v>
      </c>
      <c r="M48" s="102">
        <v>180</v>
      </c>
      <c r="N48" s="102">
        <v>180</v>
      </c>
      <c r="O48" s="73"/>
    </row>
    <row r="49" spans="1:15" s="7" customFormat="1" ht="15.75" x14ac:dyDescent="0.25">
      <c r="A49" s="160"/>
      <c r="B49" s="162"/>
      <c r="C49" s="156"/>
      <c r="D49" s="150">
        <v>620</v>
      </c>
      <c r="E49" s="151" t="s">
        <v>7</v>
      </c>
      <c r="F49" s="102">
        <v>52</v>
      </c>
      <c r="G49" s="102">
        <v>56</v>
      </c>
      <c r="H49" s="103">
        <v>56</v>
      </c>
      <c r="I49" s="102">
        <v>64.650000000000006</v>
      </c>
      <c r="J49" s="102">
        <v>64</v>
      </c>
      <c r="K49" s="102">
        <v>64</v>
      </c>
      <c r="L49" s="102">
        <v>70</v>
      </c>
      <c r="M49" s="102">
        <v>70</v>
      </c>
      <c r="N49" s="102">
        <v>70</v>
      </c>
      <c r="O49" s="73"/>
    </row>
    <row r="50" spans="1:15" s="7" customFormat="1" ht="15.75" x14ac:dyDescent="0.25">
      <c r="A50" s="160"/>
      <c r="B50" s="162"/>
      <c r="C50" s="156"/>
      <c r="D50" s="150">
        <v>630</v>
      </c>
      <c r="E50" s="151" t="s">
        <v>10</v>
      </c>
      <c r="F50" s="102">
        <v>50</v>
      </c>
      <c r="G50" s="102">
        <v>45</v>
      </c>
      <c r="H50" s="103">
        <v>48</v>
      </c>
      <c r="I50" s="102">
        <v>53.68</v>
      </c>
      <c r="J50" s="102">
        <v>66</v>
      </c>
      <c r="K50" s="102">
        <v>66</v>
      </c>
      <c r="L50" s="102">
        <v>70</v>
      </c>
      <c r="M50" s="102">
        <v>70</v>
      </c>
      <c r="N50" s="102">
        <v>70</v>
      </c>
      <c r="O50" s="73" t="s">
        <v>219</v>
      </c>
    </row>
    <row r="51" spans="1:15" ht="15.75" x14ac:dyDescent="0.25">
      <c r="A51" s="160"/>
      <c r="B51" s="161" t="s">
        <v>37</v>
      </c>
      <c r="C51" s="155"/>
      <c r="D51" s="208" t="s">
        <v>109</v>
      </c>
      <c r="E51" s="209"/>
      <c r="F51" s="100">
        <f t="shared" ref="F51:M51" si="31">SUM(F52:F54)</f>
        <v>720.19999999999993</v>
      </c>
      <c r="G51" s="100">
        <f t="shared" si="31"/>
        <v>740</v>
      </c>
      <c r="H51" s="100">
        <f t="shared" si="31"/>
        <v>3014.0299999999997</v>
      </c>
      <c r="I51" s="100">
        <f t="shared" ref="I51" si="32">SUM(I52:I54)</f>
        <v>2724.98</v>
      </c>
      <c r="J51" s="100">
        <f t="shared" ref="J51" si="33">SUM(J52:J54)</f>
        <v>3585</v>
      </c>
      <c r="K51" s="100">
        <f t="shared" si="31"/>
        <v>3585</v>
      </c>
      <c r="L51" s="100">
        <f t="shared" si="31"/>
        <v>3590</v>
      </c>
      <c r="M51" s="108">
        <f t="shared" si="31"/>
        <v>3590</v>
      </c>
      <c r="N51" s="101">
        <f>SUM(N52:N54)</f>
        <v>3590</v>
      </c>
      <c r="O51" s="73"/>
    </row>
    <row r="52" spans="1:15" s="7" customFormat="1" ht="15.75" x14ac:dyDescent="0.25">
      <c r="A52" s="160"/>
      <c r="B52" s="162"/>
      <c r="C52" s="156"/>
      <c r="D52" s="150">
        <v>610</v>
      </c>
      <c r="E52" s="151" t="s">
        <v>6</v>
      </c>
      <c r="F52" s="102">
        <v>450</v>
      </c>
      <c r="G52" s="102">
        <v>457</v>
      </c>
      <c r="H52" s="103">
        <v>2000.5</v>
      </c>
      <c r="I52" s="102">
        <v>1752.8</v>
      </c>
      <c r="J52" s="102">
        <v>2560</v>
      </c>
      <c r="K52" s="102">
        <v>2560</v>
      </c>
      <c r="L52" s="102">
        <v>2560</v>
      </c>
      <c r="M52" s="102">
        <v>2560</v>
      </c>
      <c r="N52" s="102">
        <v>2560</v>
      </c>
      <c r="O52" s="73"/>
    </row>
    <row r="53" spans="1:15" s="7" customFormat="1" ht="15.75" x14ac:dyDescent="0.25">
      <c r="A53" s="160"/>
      <c r="B53" s="162"/>
      <c r="C53" s="156"/>
      <c r="D53" s="150">
        <v>620</v>
      </c>
      <c r="E53" s="105" t="s">
        <v>7</v>
      </c>
      <c r="F53" s="102">
        <v>157.28</v>
      </c>
      <c r="G53" s="102">
        <v>160</v>
      </c>
      <c r="H53" s="103">
        <v>893.53</v>
      </c>
      <c r="I53" s="102">
        <v>812.03</v>
      </c>
      <c r="J53" s="102">
        <v>900</v>
      </c>
      <c r="K53" s="102">
        <v>900</v>
      </c>
      <c r="L53" s="102">
        <v>900</v>
      </c>
      <c r="M53" s="102">
        <v>900</v>
      </c>
      <c r="N53" s="102">
        <v>900</v>
      </c>
      <c r="O53" s="73"/>
    </row>
    <row r="54" spans="1:15" s="7" customFormat="1" ht="15.75" x14ac:dyDescent="0.25">
      <c r="A54" s="160"/>
      <c r="B54" s="162"/>
      <c r="C54" s="156"/>
      <c r="D54" s="150">
        <v>630</v>
      </c>
      <c r="E54" s="105" t="s">
        <v>10</v>
      </c>
      <c r="F54" s="102">
        <v>112.92</v>
      </c>
      <c r="G54" s="102">
        <v>123</v>
      </c>
      <c r="H54" s="103">
        <v>120</v>
      </c>
      <c r="I54" s="102">
        <v>160.15</v>
      </c>
      <c r="J54" s="102">
        <v>125</v>
      </c>
      <c r="K54" s="102">
        <v>125</v>
      </c>
      <c r="L54" s="102">
        <v>130</v>
      </c>
      <c r="M54" s="102">
        <v>130</v>
      </c>
      <c r="N54" s="102">
        <v>130</v>
      </c>
      <c r="O54" s="73" t="s">
        <v>219</v>
      </c>
    </row>
    <row r="55" spans="1:15" s="7" customFormat="1" ht="15.75" x14ac:dyDescent="0.25">
      <c r="A55" s="160"/>
      <c r="B55" s="161" t="s">
        <v>38</v>
      </c>
      <c r="C55" s="155"/>
      <c r="D55" s="208" t="s">
        <v>70</v>
      </c>
      <c r="E55" s="209"/>
      <c r="F55" s="100">
        <f t="shared" ref="F55:M55" si="34">SUM(F56:F60)</f>
        <v>4659.16</v>
      </c>
      <c r="G55" s="100">
        <f t="shared" si="34"/>
        <v>17184</v>
      </c>
      <c r="H55" s="100">
        <f t="shared" si="34"/>
        <v>3239.2799999999997</v>
      </c>
      <c r="I55" s="100">
        <f t="shared" ref="I55:J55" si="35">SUM(I56:I60)</f>
        <v>3352.15</v>
      </c>
      <c r="J55" s="100">
        <f t="shared" si="35"/>
        <v>3780</v>
      </c>
      <c r="K55" s="100">
        <f t="shared" si="34"/>
        <v>3780</v>
      </c>
      <c r="L55" s="100">
        <f t="shared" si="34"/>
        <v>4220</v>
      </c>
      <c r="M55" s="108">
        <f t="shared" si="34"/>
        <v>4440</v>
      </c>
      <c r="N55" s="101">
        <f>SUM(N56:N60)</f>
        <v>4670</v>
      </c>
      <c r="O55" s="73"/>
    </row>
    <row r="56" spans="1:15" s="7" customFormat="1" ht="15.75" x14ac:dyDescent="0.25">
      <c r="A56" s="160"/>
      <c r="B56" s="162"/>
      <c r="C56" s="156"/>
      <c r="D56" s="150">
        <v>610</v>
      </c>
      <c r="E56" s="151" t="s">
        <v>6</v>
      </c>
      <c r="F56" s="102">
        <v>3428.1</v>
      </c>
      <c r="G56" s="102">
        <v>2126</v>
      </c>
      <c r="H56" s="103">
        <v>2400</v>
      </c>
      <c r="I56" s="102">
        <v>2482.5</v>
      </c>
      <c r="J56" s="102">
        <v>2800</v>
      </c>
      <c r="K56" s="102">
        <v>2800</v>
      </c>
      <c r="L56" s="102">
        <v>3120</v>
      </c>
      <c r="M56" s="106">
        <f>_xlfn.CEILING.MATH(L56*1.05,10)</f>
        <v>3280</v>
      </c>
      <c r="N56" s="102">
        <f>_xlfn.CEILING.MATH(M56*1.05,10)</f>
        <v>3450</v>
      </c>
      <c r="O56" s="73"/>
    </row>
    <row r="57" spans="1:15" s="7" customFormat="1" ht="15.75" x14ac:dyDescent="0.25">
      <c r="A57" s="160"/>
      <c r="B57" s="162"/>
      <c r="C57" s="156"/>
      <c r="D57" s="150">
        <v>620</v>
      </c>
      <c r="E57" s="151" t="s">
        <v>7</v>
      </c>
      <c r="F57" s="102">
        <v>1231.06</v>
      </c>
      <c r="G57" s="102">
        <v>745</v>
      </c>
      <c r="H57" s="103">
        <v>839.28</v>
      </c>
      <c r="I57" s="102">
        <v>869.65</v>
      </c>
      <c r="J57" s="102">
        <v>980</v>
      </c>
      <c r="K57" s="102">
        <v>980</v>
      </c>
      <c r="L57" s="102">
        <v>1100</v>
      </c>
      <c r="M57" s="106">
        <f>_xlfn.CEILING.MATH(L57*1.05,10)</f>
        <v>1160</v>
      </c>
      <c r="N57" s="102">
        <f>_xlfn.CEILING.MATH(M57*1.05,10)</f>
        <v>1220</v>
      </c>
      <c r="O57" s="73"/>
    </row>
    <row r="58" spans="1:15" s="7" customFormat="1" ht="15.75" x14ac:dyDescent="0.25">
      <c r="A58" s="160"/>
      <c r="B58" s="162"/>
      <c r="C58" s="156"/>
      <c r="D58" s="150">
        <v>610</v>
      </c>
      <c r="E58" s="151" t="s">
        <v>206</v>
      </c>
      <c r="F58" s="102">
        <v>0</v>
      </c>
      <c r="G58" s="102">
        <v>10054</v>
      </c>
      <c r="H58" s="103">
        <v>0</v>
      </c>
      <c r="I58" s="102">
        <v>0</v>
      </c>
      <c r="J58" s="102">
        <v>0</v>
      </c>
      <c r="K58" s="102">
        <v>0</v>
      </c>
      <c r="L58" s="102">
        <v>0</v>
      </c>
      <c r="M58" s="106">
        <v>0</v>
      </c>
      <c r="N58" s="107">
        <v>0</v>
      </c>
      <c r="O58" s="73"/>
    </row>
    <row r="59" spans="1:15" s="7" customFormat="1" ht="15.75" x14ac:dyDescent="0.25">
      <c r="A59" s="160"/>
      <c r="B59" s="162"/>
      <c r="C59" s="156"/>
      <c r="D59" s="150">
        <v>620</v>
      </c>
      <c r="E59" s="151" t="s">
        <v>207</v>
      </c>
      <c r="F59" s="102">
        <v>0</v>
      </c>
      <c r="G59" s="102">
        <v>3516</v>
      </c>
      <c r="H59" s="103">
        <v>0</v>
      </c>
      <c r="I59" s="102">
        <v>0</v>
      </c>
      <c r="J59" s="102">
        <v>0</v>
      </c>
      <c r="K59" s="102">
        <v>0</v>
      </c>
      <c r="L59" s="102">
        <v>0</v>
      </c>
      <c r="M59" s="106">
        <v>0</v>
      </c>
      <c r="N59" s="107">
        <v>0</v>
      </c>
      <c r="O59" s="73"/>
    </row>
    <row r="60" spans="1:15" s="7" customFormat="1" ht="15.75" x14ac:dyDescent="0.25">
      <c r="A60" s="160"/>
      <c r="B60" s="162"/>
      <c r="C60" s="156"/>
      <c r="D60" s="150">
        <v>630</v>
      </c>
      <c r="E60" s="105" t="s">
        <v>208</v>
      </c>
      <c r="F60" s="102">
        <v>0</v>
      </c>
      <c r="G60" s="102">
        <v>743</v>
      </c>
      <c r="H60" s="103">
        <v>0</v>
      </c>
      <c r="I60" s="102">
        <v>0</v>
      </c>
      <c r="J60" s="102">
        <v>0</v>
      </c>
      <c r="K60" s="102">
        <v>0</v>
      </c>
      <c r="L60" s="102">
        <v>0</v>
      </c>
      <c r="M60" s="106">
        <v>0</v>
      </c>
      <c r="N60" s="107">
        <v>0</v>
      </c>
      <c r="O60" s="74"/>
    </row>
    <row r="61" spans="1:15" ht="15.75" x14ac:dyDescent="0.25">
      <c r="A61" s="163">
        <v>5</v>
      </c>
      <c r="B61" s="164"/>
      <c r="C61" s="165"/>
      <c r="D61" s="197" t="s">
        <v>39</v>
      </c>
      <c r="E61" s="198"/>
      <c r="F61" s="98">
        <f t="shared" ref="F61:N61" si="36">SUM(F62,F65,F68)</f>
        <v>17045.29</v>
      </c>
      <c r="G61" s="98">
        <f t="shared" si="36"/>
        <v>10414</v>
      </c>
      <c r="H61" s="98">
        <f t="shared" si="36"/>
        <v>15314.150000000001</v>
      </c>
      <c r="I61" s="98">
        <f t="shared" ref="I61:J61" si="37">SUM(I62,I65,I68)</f>
        <v>13835.68</v>
      </c>
      <c r="J61" s="98">
        <f t="shared" si="37"/>
        <v>11000</v>
      </c>
      <c r="K61" s="98">
        <f t="shared" si="36"/>
        <v>18720</v>
      </c>
      <c r="L61" s="98">
        <f t="shared" si="36"/>
        <v>10800</v>
      </c>
      <c r="M61" s="98">
        <f t="shared" si="36"/>
        <v>10800</v>
      </c>
      <c r="N61" s="99">
        <f t="shared" si="36"/>
        <v>10800</v>
      </c>
      <c r="O61" s="73"/>
    </row>
    <row r="62" spans="1:15" ht="15.75" x14ac:dyDescent="0.25">
      <c r="A62" s="166"/>
      <c r="B62" s="155" t="s">
        <v>40</v>
      </c>
      <c r="C62" s="155"/>
      <c r="D62" s="210" t="s">
        <v>41</v>
      </c>
      <c r="E62" s="211"/>
      <c r="F62" s="100">
        <f t="shared" ref="F62:M62" si="38">SUM(F63:F64)</f>
        <v>11206.5</v>
      </c>
      <c r="G62" s="100">
        <f t="shared" si="38"/>
        <v>1518</v>
      </c>
      <c r="H62" s="100">
        <f t="shared" si="38"/>
        <v>1090.3699999999999</v>
      </c>
      <c r="I62" s="100">
        <f t="shared" ref="I62:J62" si="39">SUM(I63:I64)</f>
        <v>665.32</v>
      </c>
      <c r="J62" s="100">
        <f t="shared" si="39"/>
        <v>1000</v>
      </c>
      <c r="K62" s="100">
        <f t="shared" si="38"/>
        <v>8720</v>
      </c>
      <c r="L62" s="100">
        <f t="shared" si="38"/>
        <v>800</v>
      </c>
      <c r="M62" s="108">
        <f t="shared" si="38"/>
        <v>800</v>
      </c>
      <c r="N62" s="101">
        <f>SUM(N63:N64)</f>
        <v>800</v>
      </c>
      <c r="O62" s="73"/>
    </row>
    <row r="63" spans="1:15" s="7" customFormat="1" ht="15.75" x14ac:dyDescent="0.25">
      <c r="A63" s="154"/>
      <c r="B63" s="156"/>
      <c r="C63" s="156"/>
      <c r="D63" s="150">
        <v>630</v>
      </c>
      <c r="E63" s="151" t="s">
        <v>10</v>
      </c>
      <c r="F63" s="102">
        <v>420</v>
      </c>
      <c r="G63" s="102">
        <v>1518</v>
      </c>
      <c r="H63" s="103">
        <v>1090.3699999999999</v>
      </c>
      <c r="I63" s="102">
        <v>665.32</v>
      </c>
      <c r="J63" s="102">
        <v>1000</v>
      </c>
      <c r="K63" s="102">
        <v>600</v>
      </c>
      <c r="L63" s="102">
        <v>800</v>
      </c>
      <c r="M63" s="102">
        <v>800</v>
      </c>
      <c r="N63" s="102">
        <v>800</v>
      </c>
      <c r="O63" s="73" t="s">
        <v>244</v>
      </c>
    </row>
    <row r="64" spans="1:15" s="7" customFormat="1" ht="15.75" x14ac:dyDescent="0.25">
      <c r="A64" s="154"/>
      <c r="B64" s="156"/>
      <c r="C64" s="156"/>
      <c r="D64" s="109">
        <v>710</v>
      </c>
      <c r="E64" s="110" t="s">
        <v>201</v>
      </c>
      <c r="F64" s="111">
        <v>10786.5</v>
      </c>
      <c r="G64" s="111"/>
      <c r="H64" s="112">
        <v>0</v>
      </c>
      <c r="I64" s="111">
        <v>0</v>
      </c>
      <c r="J64" s="111">
        <v>0</v>
      </c>
      <c r="K64" s="111">
        <v>8120</v>
      </c>
      <c r="L64" s="111">
        <v>0</v>
      </c>
      <c r="M64" s="113">
        <v>0</v>
      </c>
      <c r="N64" s="112">
        <v>0</v>
      </c>
      <c r="O64" s="73"/>
    </row>
    <row r="65" spans="1:15" ht="15.75" x14ac:dyDescent="0.25">
      <c r="A65" s="154"/>
      <c r="B65" s="155" t="s">
        <v>42</v>
      </c>
      <c r="C65" s="155"/>
      <c r="D65" s="208" t="s">
        <v>43</v>
      </c>
      <c r="E65" s="209"/>
      <c r="F65" s="100">
        <f t="shared" ref="F65:M65" si="40">SUM(F66:F67)</f>
        <v>1679.61</v>
      </c>
      <c r="G65" s="100">
        <f t="shared" si="40"/>
        <v>1849</v>
      </c>
      <c r="H65" s="100">
        <f t="shared" si="40"/>
        <v>4167.1000000000004</v>
      </c>
      <c r="I65" s="100">
        <f t="shared" ref="I65:J65" si="41">SUM(I66:I67)</f>
        <v>5754.5300000000007</v>
      </c>
      <c r="J65" s="100">
        <f t="shared" si="41"/>
        <v>6000</v>
      </c>
      <c r="K65" s="100">
        <f t="shared" si="40"/>
        <v>6000</v>
      </c>
      <c r="L65" s="100">
        <f t="shared" si="40"/>
        <v>6000</v>
      </c>
      <c r="M65" s="108">
        <f t="shared" si="40"/>
        <v>6000</v>
      </c>
      <c r="N65" s="101">
        <f>SUM(N66:N67)</f>
        <v>6000</v>
      </c>
      <c r="O65" s="73"/>
    </row>
    <row r="66" spans="1:15" s="7" customFormat="1" ht="15.75" x14ac:dyDescent="0.25">
      <c r="A66" s="154"/>
      <c r="B66" s="156"/>
      <c r="C66" s="156"/>
      <c r="D66" s="150">
        <v>630</v>
      </c>
      <c r="E66" s="151" t="s">
        <v>10</v>
      </c>
      <c r="F66" s="102">
        <v>1679.61</v>
      </c>
      <c r="G66" s="102">
        <v>1849</v>
      </c>
      <c r="H66" s="103">
        <v>2160.3200000000002</v>
      </c>
      <c r="I66" s="102">
        <v>2754.53</v>
      </c>
      <c r="J66" s="102">
        <v>3000</v>
      </c>
      <c r="K66" s="102">
        <v>3000</v>
      </c>
      <c r="L66" s="102">
        <v>3000</v>
      </c>
      <c r="M66" s="102">
        <v>3000</v>
      </c>
      <c r="N66" s="102">
        <v>3000</v>
      </c>
      <c r="O66" s="73" t="s">
        <v>251</v>
      </c>
    </row>
    <row r="67" spans="1:15" s="7" customFormat="1" ht="15.75" x14ac:dyDescent="0.25">
      <c r="A67" s="154"/>
      <c r="B67" s="156"/>
      <c r="C67" s="156"/>
      <c r="D67" s="150">
        <v>630</v>
      </c>
      <c r="E67" s="151" t="s">
        <v>208</v>
      </c>
      <c r="F67" s="102"/>
      <c r="G67" s="102"/>
      <c r="H67" s="103">
        <v>2006.78</v>
      </c>
      <c r="I67" s="102">
        <v>3000</v>
      </c>
      <c r="J67" s="102">
        <v>3000</v>
      </c>
      <c r="K67" s="102">
        <v>3000</v>
      </c>
      <c r="L67" s="102">
        <v>3000</v>
      </c>
      <c r="M67" s="102">
        <v>3000</v>
      </c>
      <c r="N67" s="102">
        <v>3000</v>
      </c>
      <c r="O67" s="73" t="s">
        <v>250</v>
      </c>
    </row>
    <row r="68" spans="1:15" ht="15.75" x14ac:dyDescent="0.25">
      <c r="A68" s="154"/>
      <c r="B68" s="155" t="s">
        <v>44</v>
      </c>
      <c r="C68" s="155"/>
      <c r="D68" s="208" t="s">
        <v>45</v>
      </c>
      <c r="E68" s="209"/>
      <c r="F68" s="100">
        <f t="shared" ref="F68:M68" si="42">SUM(F69:F70)</f>
        <v>4159.18</v>
      </c>
      <c r="G68" s="100">
        <f t="shared" si="42"/>
        <v>7047</v>
      </c>
      <c r="H68" s="100">
        <f t="shared" si="42"/>
        <v>10056.68</v>
      </c>
      <c r="I68" s="100">
        <f t="shared" ref="I68:J68" si="43">SUM(I69:I70)</f>
        <v>7415.83</v>
      </c>
      <c r="J68" s="100">
        <f t="shared" si="43"/>
        <v>4000</v>
      </c>
      <c r="K68" s="100">
        <f t="shared" si="42"/>
        <v>4000</v>
      </c>
      <c r="L68" s="100">
        <f t="shared" si="42"/>
        <v>4000</v>
      </c>
      <c r="M68" s="108">
        <f t="shared" si="42"/>
        <v>4000</v>
      </c>
      <c r="N68" s="101">
        <f>SUM(N69:N70)</f>
        <v>4000</v>
      </c>
      <c r="O68" s="73"/>
    </row>
    <row r="69" spans="1:15" s="7" customFormat="1" ht="15.75" x14ac:dyDescent="0.25">
      <c r="A69" s="154"/>
      <c r="B69" s="156"/>
      <c r="C69" s="156"/>
      <c r="D69" s="150">
        <v>630</v>
      </c>
      <c r="E69" s="151" t="s">
        <v>10</v>
      </c>
      <c r="F69" s="102">
        <v>4159.18</v>
      </c>
      <c r="G69" s="102">
        <v>7047</v>
      </c>
      <c r="H69" s="103">
        <v>10056.68</v>
      </c>
      <c r="I69" s="102">
        <v>7415.83</v>
      </c>
      <c r="J69" s="102">
        <v>4000</v>
      </c>
      <c r="K69" s="102">
        <v>4000</v>
      </c>
      <c r="L69" s="102">
        <v>4000</v>
      </c>
      <c r="M69" s="102">
        <v>4000</v>
      </c>
      <c r="N69" s="102">
        <v>4000</v>
      </c>
      <c r="O69" s="73" t="s">
        <v>265</v>
      </c>
    </row>
    <row r="70" spans="1:15" s="7" customFormat="1" ht="15.75" x14ac:dyDescent="0.25">
      <c r="A70" s="154"/>
      <c r="B70" s="156"/>
      <c r="C70" s="156"/>
      <c r="D70" s="109">
        <v>710</v>
      </c>
      <c r="E70" s="110" t="s">
        <v>29</v>
      </c>
      <c r="F70" s="111">
        <v>0</v>
      </c>
      <c r="G70" s="111"/>
      <c r="H70" s="112"/>
      <c r="I70" s="111">
        <v>0</v>
      </c>
      <c r="J70" s="111"/>
      <c r="K70" s="111"/>
      <c r="L70" s="111"/>
      <c r="M70" s="113"/>
      <c r="N70" s="112"/>
      <c r="O70" s="73"/>
    </row>
    <row r="71" spans="1:15" ht="15.75" x14ac:dyDescent="0.25">
      <c r="A71" s="158">
        <v>6</v>
      </c>
      <c r="B71" s="159"/>
      <c r="C71" s="153"/>
      <c r="D71" s="197" t="s">
        <v>46</v>
      </c>
      <c r="E71" s="198"/>
      <c r="F71" s="98">
        <f t="shared" ref="F71:M71" si="44">SUM(F72,F74)</f>
        <v>53152.49</v>
      </c>
      <c r="G71" s="98">
        <f t="shared" si="44"/>
        <v>93173</v>
      </c>
      <c r="H71" s="98">
        <f t="shared" si="44"/>
        <v>87467.459999999992</v>
      </c>
      <c r="I71" s="98">
        <f t="shared" ref="I71:J71" si="45">SUM(I72,I74)</f>
        <v>12918.04</v>
      </c>
      <c r="J71" s="98">
        <f t="shared" si="45"/>
        <v>435100</v>
      </c>
      <c r="K71" s="98">
        <f t="shared" si="44"/>
        <v>105720.76</v>
      </c>
      <c r="L71" s="98">
        <f t="shared" si="44"/>
        <v>215000</v>
      </c>
      <c r="M71" s="118">
        <f t="shared" si="44"/>
        <v>215750</v>
      </c>
      <c r="N71" s="99">
        <f>SUM(N72,N74)</f>
        <v>216540</v>
      </c>
      <c r="O71" s="73"/>
    </row>
    <row r="72" spans="1:15" ht="15.75" x14ac:dyDescent="0.25">
      <c r="A72" s="160"/>
      <c r="B72" s="161" t="s">
        <v>47</v>
      </c>
      <c r="C72" s="155"/>
      <c r="D72" s="208" t="s">
        <v>48</v>
      </c>
      <c r="E72" s="209"/>
      <c r="F72" s="100">
        <v>9341.9599999999991</v>
      </c>
      <c r="G72" s="100">
        <v>11306</v>
      </c>
      <c r="H72" s="100">
        <f t="shared" ref="H72:N72" si="46">SUM(H73)</f>
        <v>15290.46</v>
      </c>
      <c r="I72" s="100">
        <f t="shared" si="46"/>
        <v>12918.04</v>
      </c>
      <c r="J72" s="100">
        <f t="shared" si="46"/>
        <v>14000</v>
      </c>
      <c r="K72" s="100">
        <f t="shared" si="46"/>
        <v>14000</v>
      </c>
      <c r="L72" s="100">
        <f t="shared" si="46"/>
        <v>15000</v>
      </c>
      <c r="M72" s="108">
        <f t="shared" si="46"/>
        <v>15750</v>
      </c>
      <c r="N72" s="101">
        <f t="shared" si="46"/>
        <v>16540</v>
      </c>
      <c r="O72" s="73"/>
    </row>
    <row r="73" spans="1:15" s="7" customFormat="1" ht="15.75" x14ac:dyDescent="0.25">
      <c r="A73" s="160"/>
      <c r="B73" s="162"/>
      <c r="C73" s="156"/>
      <c r="D73" s="150">
        <v>630</v>
      </c>
      <c r="E73" s="151" t="s">
        <v>10</v>
      </c>
      <c r="F73" s="102">
        <v>9341.9599999999991</v>
      </c>
      <c r="G73" s="102">
        <v>11306</v>
      </c>
      <c r="H73" s="103">
        <v>15290.46</v>
      </c>
      <c r="I73" s="102">
        <v>12918.04</v>
      </c>
      <c r="J73" s="102">
        <v>14000</v>
      </c>
      <c r="K73" s="102">
        <v>14000</v>
      </c>
      <c r="L73" s="102">
        <v>15000</v>
      </c>
      <c r="M73" s="106">
        <f>_xlfn.CEILING.MATH(L73*1.05,10)</f>
        <v>15750</v>
      </c>
      <c r="N73" s="102">
        <f>_xlfn.CEILING.MATH(M73*1.05,10)</f>
        <v>16540</v>
      </c>
      <c r="O73" s="73" t="s">
        <v>266</v>
      </c>
    </row>
    <row r="74" spans="1:15" ht="15.75" x14ac:dyDescent="0.25">
      <c r="A74" s="160"/>
      <c r="B74" s="161" t="s">
        <v>79</v>
      </c>
      <c r="C74" s="155"/>
      <c r="D74" s="208" t="s">
        <v>49</v>
      </c>
      <c r="E74" s="209"/>
      <c r="F74" s="100">
        <f t="shared" ref="F74:M74" si="47">SUM(F75:F77)</f>
        <v>43810.53</v>
      </c>
      <c r="G74" s="100">
        <f t="shared" si="47"/>
        <v>81867</v>
      </c>
      <c r="H74" s="100">
        <f t="shared" si="47"/>
        <v>72177</v>
      </c>
      <c r="I74" s="100">
        <f t="shared" ref="I74" si="48">SUM(I75:I77)</f>
        <v>0</v>
      </c>
      <c r="J74" s="100">
        <f t="shared" ref="J74" si="49">SUM(J75:J77)</f>
        <v>421100</v>
      </c>
      <c r="K74" s="100">
        <f t="shared" si="47"/>
        <v>91720.76</v>
      </c>
      <c r="L74" s="100">
        <f t="shared" si="47"/>
        <v>200000</v>
      </c>
      <c r="M74" s="108">
        <f t="shared" si="47"/>
        <v>200000</v>
      </c>
      <c r="N74" s="101">
        <f>SUM(N75:N77)</f>
        <v>200000</v>
      </c>
      <c r="O74" s="73"/>
    </row>
    <row r="75" spans="1:15" s="7" customFormat="1" ht="15.75" x14ac:dyDescent="0.25">
      <c r="A75" s="160"/>
      <c r="B75" s="162"/>
      <c r="C75" s="156"/>
      <c r="D75" s="150">
        <v>630</v>
      </c>
      <c r="E75" s="151" t="s">
        <v>233</v>
      </c>
      <c r="F75" s="102"/>
      <c r="G75" s="102">
        <v>33657</v>
      </c>
      <c r="H75" s="103">
        <v>67017</v>
      </c>
      <c r="I75" s="102">
        <v>0</v>
      </c>
      <c r="J75" s="102">
        <v>0</v>
      </c>
      <c r="K75" s="102">
        <v>0</v>
      </c>
      <c r="L75" s="102">
        <v>0</v>
      </c>
      <c r="M75" s="106">
        <v>0</v>
      </c>
      <c r="N75" s="107">
        <v>0</v>
      </c>
      <c r="O75" s="73"/>
    </row>
    <row r="76" spans="1:15" s="7" customFormat="1" ht="15.75" x14ac:dyDescent="0.25">
      <c r="A76" s="160"/>
      <c r="B76" s="162"/>
      <c r="C76" s="156" t="s">
        <v>100</v>
      </c>
      <c r="D76" s="109">
        <v>710</v>
      </c>
      <c r="E76" s="120" t="s">
        <v>221</v>
      </c>
      <c r="F76" s="111">
        <v>43810.53</v>
      </c>
      <c r="G76" s="111">
        <v>42959</v>
      </c>
      <c r="H76" s="112">
        <v>5160</v>
      </c>
      <c r="I76" s="111"/>
      <c r="J76" s="111">
        <v>210550</v>
      </c>
      <c r="K76" s="111">
        <v>91720.76</v>
      </c>
      <c r="L76" s="111"/>
      <c r="M76" s="113"/>
      <c r="N76" s="112"/>
      <c r="O76" s="73"/>
    </row>
    <row r="77" spans="1:15" s="7" customFormat="1" ht="15.75" x14ac:dyDescent="0.25">
      <c r="A77" s="167"/>
      <c r="B77" s="162"/>
      <c r="C77" s="156" t="s">
        <v>212</v>
      </c>
      <c r="D77" s="109">
        <v>710</v>
      </c>
      <c r="E77" s="120" t="s">
        <v>211</v>
      </c>
      <c r="F77" s="111">
        <v>0</v>
      </c>
      <c r="G77" s="111">
        <v>5251</v>
      </c>
      <c r="H77" s="112"/>
      <c r="I77" s="111"/>
      <c r="J77" s="111">
        <v>210550</v>
      </c>
      <c r="K77" s="111"/>
      <c r="L77" s="111">
        <v>200000</v>
      </c>
      <c r="M77" s="111">
        <v>200000</v>
      </c>
      <c r="N77" s="111">
        <v>200000</v>
      </c>
      <c r="O77" s="73"/>
    </row>
    <row r="78" spans="1:15" ht="15.75" x14ac:dyDescent="0.25">
      <c r="A78" s="168">
        <v>7</v>
      </c>
      <c r="B78" s="153"/>
      <c r="C78" s="153"/>
      <c r="D78" s="197" t="s">
        <v>52</v>
      </c>
      <c r="E78" s="198"/>
      <c r="F78" s="98">
        <f t="shared" ref="F78:H78" si="50">SUM(F79,F85,F89,F94,F97)</f>
        <v>147240.90999999997</v>
      </c>
      <c r="G78" s="98">
        <f t="shared" si="50"/>
        <v>195134</v>
      </c>
      <c r="H78" s="98">
        <f t="shared" si="50"/>
        <v>168090.46</v>
      </c>
      <c r="I78" s="98">
        <f t="shared" ref="I78:N78" si="51">SUM(I79,I85,I89,I94,I97)</f>
        <v>208398.13</v>
      </c>
      <c r="J78" s="98">
        <f t="shared" si="51"/>
        <v>215880</v>
      </c>
      <c r="K78" s="98">
        <f t="shared" si="51"/>
        <v>380200</v>
      </c>
      <c r="L78" s="98">
        <f t="shared" si="51"/>
        <v>255990</v>
      </c>
      <c r="M78" s="118">
        <f t="shared" si="51"/>
        <v>253680</v>
      </c>
      <c r="N78" s="99">
        <f t="shared" si="51"/>
        <v>260490</v>
      </c>
      <c r="O78" s="73"/>
    </row>
    <row r="79" spans="1:15" ht="15.75" x14ac:dyDescent="0.25">
      <c r="A79" s="154"/>
      <c r="B79" s="155" t="s">
        <v>50</v>
      </c>
      <c r="C79" s="155"/>
      <c r="D79" s="208" t="s">
        <v>54</v>
      </c>
      <c r="E79" s="209"/>
      <c r="F79" s="100">
        <f t="shared" ref="F79:M79" si="52">SUM(F80:F84)</f>
        <v>49107.34</v>
      </c>
      <c r="G79" s="100">
        <f t="shared" si="52"/>
        <v>106394</v>
      </c>
      <c r="H79" s="100">
        <f t="shared" si="52"/>
        <v>70314.2</v>
      </c>
      <c r="I79" s="100">
        <f t="shared" ref="I79:J79" si="53">SUM(I80:I84)</f>
        <v>96062.5</v>
      </c>
      <c r="J79" s="100">
        <f t="shared" si="53"/>
        <v>96352</v>
      </c>
      <c r="K79" s="100">
        <f t="shared" si="52"/>
        <v>260672</v>
      </c>
      <c r="L79" s="100">
        <f t="shared" si="52"/>
        <v>104530</v>
      </c>
      <c r="M79" s="108">
        <f t="shared" si="52"/>
        <v>99930</v>
      </c>
      <c r="N79" s="101">
        <f>SUM(N80:N84)</f>
        <v>104340</v>
      </c>
      <c r="O79" s="73"/>
    </row>
    <row r="80" spans="1:15" s="7" customFormat="1" ht="15.75" x14ac:dyDescent="0.25">
      <c r="A80" s="154"/>
      <c r="B80" s="156"/>
      <c r="C80" s="156"/>
      <c r="D80" s="150">
        <v>640</v>
      </c>
      <c r="E80" s="151" t="s">
        <v>222</v>
      </c>
      <c r="F80" s="102">
        <v>21443.82</v>
      </c>
      <c r="G80" s="102">
        <v>36480</v>
      </c>
      <c r="H80" s="103">
        <v>40684.699999999997</v>
      </c>
      <c r="I80" s="102">
        <v>46004</v>
      </c>
      <c r="J80" s="102">
        <v>52200</v>
      </c>
      <c r="K80" s="102">
        <v>52200</v>
      </c>
      <c r="L80" s="102">
        <v>58660</v>
      </c>
      <c r="M80" s="106">
        <f>_xlfn.CEILING.MATH(L80*1.05,10)</f>
        <v>61600</v>
      </c>
      <c r="N80" s="102">
        <f>_xlfn.CEILING.MATH(M80*1.05,10)</f>
        <v>64680</v>
      </c>
      <c r="O80" s="73"/>
    </row>
    <row r="81" spans="1:15" s="7" customFormat="1" ht="15.75" x14ac:dyDescent="0.25">
      <c r="A81" s="154"/>
      <c r="B81" s="156"/>
      <c r="C81" s="156"/>
      <c r="D81" s="150">
        <v>640</v>
      </c>
      <c r="E81" s="151" t="s">
        <v>223</v>
      </c>
      <c r="F81" s="102">
        <v>8002.6</v>
      </c>
      <c r="G81" s="102">
        <v>13174</v>
      </c>
      <c r="H81" s="103">
        <v>15204.34</v>
      </c>
      <c r="I81" s="102">
        <v>17226</v>
      </c>
      <c r="J81" s="102">
        <v>17900</v>
      </c>
      <c r="K81" s="102">
        <v>17900</v>
      </c>
      <c r="L81" s="102">
        <v>20970</v>
      </c>
      <c r="M81" s="106">
        <f>_xlfn.CEILING.MATH(L81*1.05,10)</f>
        <v>22020</v>
      </c>
      <c r="N81" s="102">
        <f>_xlfn.CEILING.MATH(M81*1.05,10)</f>
        <v>23130</v>
      </c>
      <c r="O81" s="73"/>
    </row>
    <row r="82" spans="1:15" s="7" customFormat="1" ht="15.75" x14ac:dyDescent="0.25">
      <c r="A82" s="154"/>
      <c r="B82" s="156"/>
      <c r="C82" s="156"/>
      <c r="D82" s="150">
        <v>640</v>
      </c>
      <c r="E82" s="151" t="s">
        <v>10</v>
      </c>
      <c r="F82" s="102">
        <v>19660.919999999998</v>
      </c>
      <c r="G82" s="102">
        <v>12638</v>
      </c>
      <c r="H82" s="103">
        <v>13214.06</v>
      </c>
      <c r="I82" s="102">
        <v>11383.3</v>
      </c>
      <c r="J82" s="102">
        <v>11692</v>
      </c>
      <c r="K82" s="102">
        <v>11692</v>
      </c>
      <c r="L82" s="102">
        <v>12000</v>
      </c>
      <c r="M82" s="102">
        <v>12000</v>
      </c>
      <c r="N82" s="102">
        <v>12000</v>
      </c>
      <c r="O82" s="74"/>
    </row>
    <row r="83" spans="1:15" s="7" customFormat="1" ht="15.75" x14ac:dyDescent="0.25">
      <c r="A83" s="154"/>
      <c r="B83" s="156"/>
      <c r="C83" s="156"/>
      <c r="D83" s="150">
        <v>640</v>
      </c>
      <c r="E83" s="151" t="s">
        <v>255</v>
      </c>
      <c r="F83" s="102"/>
      <c r="G83" s="102">
        <v>5000</v>
      </c>
      <c r="H83" s="103">
        <v>216.1</v>
      </c>
      <c r="I83" s="102">
        <v>15698</v>
      </c>
      <c r="J83" s="102">
        <v>14560</v>
      </c>
      <c r="K83" s="102">
        <v>14560</v>
      </c>
      <c r="L83" s="102">
        <v>12900</v>
      </c>
      <c r="M83" s="102">
        <v>4310</v>
      </c>
      <c r="N83" s="103">
        <v>4530</v>
      </c>
      <c r="O83" s="73"/>
    </row>
    <row r="84" spans="1:15" s="7" customFormat="1" ht="15.75" x14ac:dyDescent="0.25">
      <c r="A84" s="154"/>
      <c r="B84" s="156"/>
      <c r="C84" s="156" t="s">
        <v>214</v>
      </c>
      <c r="D84" s="109">
        <v>710</v>
      </c>
      <c r="E84" s="120" t="s">
        <v>213</v>
      </c>
      <c r="F84" s="111">
        <v>0</v>
      </c>
      <c r="G84" s="111">
        <v>39102</v>
      </c>
      <c r="H84" s="112">
        <v>995</v>
      </c>
      <c r="I84" s="111">
        <v>5751.2</v>
      </c>
      <c r="J84" s="111">
        <v>0</v>
      </c>
      <c r="K84" s="111">
        <v>164320</v>
      </c>
      <c r="L84" s="111"/>
      <c r="M84" s="113"/>
      <c r="N84" s="112"/>
      <c r="O84" s="73"/>
    </row>
    <row r="85" spans="1:15" s="7" customFormat="1" ht="15.75" x14ac:dyDescent="0.25">
      <c r="A85" s="154"/>
      <c r="B85" s="155"/>
      <c r="C85" s="155"/>
      <c r="D85" s="208" t="s">
        <v>231</v>
      </c>
      <c r="E85" s="209"/>
      <c r="F85" s="100">
        <f t="shared" ref="F85:M85" si="54">SUM(F86:F88)</f>
        <v>16700.239999999998</v>
      </c>
      <c r="G85" s="100">
        <f t="shared" si="54"/>
        <v>16995</v>
      </c>
      <c r="H85" s="100">
        <f t="shared" si="54"/>
        <v>19351.009999999998</v>
      </c>
      <c r="I85" s="100">
        <f t="shared" ref="I85" si="55">SUM(I86:I88)</f>
        <v>23359</v>
      </c>
      <c r="J85" s="100">
        <f t="shared" ref="J85" si="56">SUM(J86:J88)</f>
        <v>26960</v>
      </c>
      <c r="K85" s="100">
        <f t="shared" si="54"/>
        <v>26960</v>
      </c>
      <c r="L85" s="100">
        <f t="shared" si="54"/>
        <v>34000</v>
      </c>
      <c r="M85" s="108">
        <f t="shared" si="54"/>
        <v>35660</v>
      </c>
      <c r="N85" s="101">
        <f>SUM(N86:N88)</f>
        <v>37400</v>
      </c>
      <c r="O85" s="73"/>
    </row>
    <row r="86" spans="1:15" s="7" customFormat="1" ht="15.75" x14ac:dyDescent="0.25">
      <c r="A86" s="154"/>
      <c r="B86" s="156"/>
      <c r="C86" s="156"/>
      <c r="D86" s="150">
        <v>640</v>
      </c>
      <c r="E86" s="151" t="s">
        <v>224</v>
      </c>
      <c r="F86" s="102">
        <v>11723.75</v>
      </c>
      <c r="G86" s="102">
        <v>11505</v>
      </c>
      <c r="H86" s="103">
        <v>13738.17</v>
      </c>
      <c r="I86" s="102">
        <v>15963</v>
      </c>
      <c r="J86" s="102">
        <v>18900</v>
      </c>
      <c r="K86" s="102">
        <v>18900</v>
      </c>
      <c r="L86" s="102">
        <v>24130</v>
      </c>
      <c r="M86" s="106">
        <f>_xlfn.CEILING.MATH(L86*1.05,10)</f>
        <v>25340</v>
      </c>
      <c r="N86" s="102">
        <f>_xlfn.CEILING.MATH(M86*1.05,10)</f>
        <v>26610</v>
      </c>
      <c r="O86" s="73"/>
    </row>
    <row r="87" spans="1:15" s="7" customFormat="1" ht="15.75" x14ac:dyDescent="0.25">
      <c r="A87" s="154"/>
      <c r="B87" s="156"/>
      <c r="C87" s="156"/>
      <c r="D87" s="150">
        <v>640</v>
      </c>
      <c r="E87" s="151" t="s">
        <v>225</v>
      </c>
      <c r="F87" s="102">
        <v>4406.82</v>
      </c>
      <c r="G87" s="102">
        <v>4718</v>
      </c>
      <c r="H87" s="103">
        <v>5081.83</v>
      </c>
      <c r="I87" s="102">
        <v>5607</v>
      </c>
      <c r="J87" s="102">
        <v>7000</v>
      </c>
      <c r="K87" s="102">
        <v>7000</v>
      </c>
      <c r="L87" s="102">
        <v>8900</v>
      </c>
      <c r="M87" s="106">
        <f>_xlfn.CEILING.MATH(L87*1.05,10)</f>
        <v>9350</v>
      </c>
      <c r="N87" s="102">
        <f>_xlfn.CEILING.MATH(M87*1.05,10)</f>
        <v>9820</v>
      </c>
      <c r="O87" s="73"/>
    </row>
    <row r="88" spans="1:15" s="7" customFormat="1" ht="15.75" x14ac:dyDescent="0.25">
      <c r="A88" s="154"/>
      <c r="B88" s="156"/>
      <c r="C88" s="156"/>
      <c r="D88" s="150">
        <v>640</v>
      </c>
      <c r="E88" s="151" t="s">
        <v>226</v>
      </c>
      <c r="F88" s="102">
        <v>569.66999999999996</v>
      </c>
      <c r="G88" s="102">
        <v>772</v>
      </c>
      <c r="H88" s="103">
        <v>531.01</v>
      </c>
      <c r="I88" s="102">
        <v>1789</v>
      </c>
      <c r="J88" s="102">
        <v>1060</v>
      </c>
      <c r="K88" s="102">
        <v>1060</v>
      </c>
      <c r="L88" s="102">
        <v>970</v>
      </c>
      <c r="M88" s="102">
        <v>970</v>
      </c>
      <c r="N88" s="102">
        <v>970</v>
      </c>
      <c r="O88" s="73"/>
    </row>
    <row r="89" spans="1:15" ht="15.75" x14ac:dyDescent="0.25">
      <c r="A89" s="154"/>
      <c r="B89" s="155" t="s">
        <v>51</v>
      </c>
      <c r="C89" s="155"/>
      <c r="D89" s="208" t="s">
        <v>56</v>
      </c>
      <c r="E89" s="209"/>
      <c r="F89" s="100">
        <f>SUM(F90:F93)</f>
        <v>72489.19</v>
      </c>
      <c r="G89" s="100">
        <f t="shared" ref="G89:N89" si="57">SUM(G90:G93)</f>
        <v>63094</v>
      </c>
      <c r="H89" s="100">
        <f t="shared" si="57"/>
        <v>66185.09</v>
      </c>
      <c r="I89" s="100">
        <f t="shared" ref="I89:J89" si="58">SUM(I90:I93)</f>
        <v>78234.59</v>
      </c>
      <c r="J89" s="100">
        <f t="shared" si="58"/>
        <v>80850</v>
      </c>
      <c r="K89" s="100">
        <f t="shared" si="57"/>
        <v>80850</v>
      </c>
      <c r="L89" s="100">
        <f t="shared" si="57"/>
        <v>103500</v>
      </c>
      <c r="M89" s="100">
        <f t="shared" si="57"/>
        <v>103500</v>
      </c>
      <c r="N89" s="101">
        <f t="shared" si="57"/>
        <v>103500</v>
      </c>
      <c r="O89" s="73"/>
    </row>
    <row r="90" spans="1:15" s="7" customFormat="1" ht="15.75" x14ac:dyDescent="0.25">
      <c r="A90" s="154"/>
      <c r="B90" s="156"/>
      <c r="C90" s="156"/>
      <c r="D90" s="150">
        <v>610</v>
      </c>
      <c r="E90" s="151" t="s">
        <v>6</v>
      </c>
      <c r="F90" s="102">
        <v>45599.66</v>
      </c>
      <c r="G90" s="102">
        <v>37924</v>
      </c>
      <c r="H90" s="103">
        <v>41560.959999999999</v>
      </c>
      <c r="I90" s="102">
        <v>46418</v>
      </c>
      <c r="J90" s="102">
        <v>48050</v>
      </c>
      <c r="K90" s="102">
        <v>48050</v>
      </c>
      <c r="L90" s="102">
        <v>59100</v>
      </c>
      <c r="M90" s="102">
        <v>59100</v>
      </c>
      <c r="N90" s="102">
        <v>59100</v>
      </c>
      <c r="O90" s="73"/>
    </row>
    <row r="91" spans="1:15" s="7" customFormat="1" ht="15.75" x14ac:dyDescent="0.25">
      <c r="A91" s="154"/>
      <c r="B91" s="156"/>
      <c r="C91" s="156"/>
      <c r="D91" s="150">
        <v>620</v>
      </c>
      <c r="E91" s="151" t="s">
        <v>7</v>
      </c>
      <c r="F91" s="102">
        <v>17107.82</v>
      </c>
      <c r="G91" s="102">
        <v>13300</v>
      </c>
      <c r="H91" s="103">
        <v>13906.74</v>
      </c>
      <c r="I91" s="102">
        <v>17447.650000000001</v>
      </c>
      <c r="J91" s="102">
        <v>16800</v>
      </c>
      <c r="K91" s="102">
        <v>16800</v>
      </c>
      <c r="L91" s="102">
        <v>21150</v>
      </c>
      <c r="M91" s="102">
        <v>21150</v>
      </c>
      <c r="N91" s="102">
        <v>21150</v>
      </c>
      <c r="O91" s="73"/>
    </row>
    <row r="92" spans="1:15" s="7" customFormat="1" ht="15.75" x14ac:dyDescent="0.25">
      <c r="A92" s="154"/>
      <c r="B92" s="156"/>
      <c r="C92" s="156"/>
      <c r="D92" s="150">
        <v>630</v>
      </c>
      <c r="E92" s="151" t="s">
        <v>10</v>
      </c>
      <c r="F92" s="102">
        <v>9781.7099999999991</v>
      </c>
      <c r="G92" s="102">
        <v>11870</v>
      </c>
      <c r="H92" s="103">
        <v>10717.39</v>
      </c>
      <c r="I92" s="102">
        <v>14368.94</v>
      </c>
      <c r="J92" s="102">
        <v>11000</v>
      </c>
      <c r="K92" s="102">
        <v>11000</v>
      </c>
      <c r="L92" s="102">
        <v>17250</v>
      </c>
      <c r="M92" s="102">
        <v>17250</v>
      </c>
      <c r="N92" s="102">
        <v>17250</v>
      </c>
      <c r="O92" s="73"/>
    </row>
    <row r="93" spans="1:15" s="7" customFormat="1" ht="15.75" x14ac:dyDescent="0.25">
      <c r="A93" s="154"/>
      <c r="B93" s="156"/>
      <c r="C93" s="156"/>
      <c r="D93" s="150">
        <v>630</v>
      </c>
      <c r="E93" s="105" t="s">
        <v>258</v>
      </c>
      <c r="F93" s="102"/>
      <c r="G93" s="102"/>
      <c r="H93" s="103"/>
      <c r="I93" s="102"/>
      <c r="J93" s="102">
        <v>5000</v>
      </c>
      <c r="K93" s="102">
        <v>5000</v>
      </c>
      <c r="L93" s="102">
        <v>6000</v>
      </c>
      <c r="M93" s="102">
        <v>6000</v>
      </c>
      <c r="N93" s="102">
        <v>6000</v>
      </c>
      <c r="O93" s="73"/>
    </row>
    <row r="94" spans="1:15" ht="15.75" x14ac:dyDescent="0.25">
      <c r="A94" s="154"/>
      <c r="B94" s="155" t="s">
        <v>83</v>
      </c>
      <c r="C94" s="155"/>
      <c r="D94" s="208" t="s">
        <v>58</v>
      </c>
      <c r="E94" s="209"/>
      <c r="F94" s="100">
        <f t="shared" ref="F94:M94" si="59">SUM(F95:F96)</f>
        <v>8944.14</v>
      </c>
      <c r="G94" s="100">
        <f t="shared" si="59"/>
        <v>8551</v>
      </c>
      <c r="H94" s="100">
        <f t="shared" si="59"/>
        <v>10791.99</v>
      </c>
      <c r="I94" s="100">
        <f t="shared" ref="I94" si="60">SUM(I95:I96)</f>
        <v>9864.15</v>
      </c>
      <c r="J94" s="100">
        <f t="shared" ref="J94" si="61">SUM(J95:J96)</f>
        <v>10718</v>
      </c>
      <c r="K94" s="100">
        <f t="shared" si="59"/>
        <v>10718</v>
      </c>
      <c r="L94" s="100">
        <f t="shared" si="59"/>
        <v>12460</v>
      </c>
      <c r="M94" s="108">
        <f t="shared" si="59"/>
        <v>13090</v>
      </c>
      <c r="N94" s="101">
        <f>SUM(N95:N96)</f>
        <v>13750</v>
      </c>
      <c r="O94" s="73"/>
    </row>
    <row r="95" spans="1:15" s="7" customFormat="1" ht="15.75" x14ac:dyDescent="0.25">
      <c r="A95" s="154"/>
      <c r="B95" s="156"/>
      <c r="C95" s="156"/>
      <c r="D95" s="150">
        <v>610</v>
      </c>
      <c r="E95" s="151" t="s">
        <v>6</v>
      </c>
      <c r="F95" s="102">
        <v>6474.85</v>
      </c>
      <c r="G95" s="102">
        <v>6290</v>
      </c>
      <c r="H95" s="103">
        <v>8436.5</v>
      </c>
      <c r="I95" s="102">
        <v>7312.38</v>
      </c>
      <c r="J95" s="102">
        <v>7818</v>
      </c>
      <c r="K95" s="102">
        <v>7818</v>
      </c>
      <c r="L95" s="102">
        <v>9100</v>
      </c>
      <c r="M95" s="106">
        <f>_xlfn.CEILING.MATH(L95*1.05,10)</f>
        <v>9560</v>
      </c>
      <c r="N95" s="102">
        <f>_xlfn.CEILING.MATH(M95*1.05,10)</f>
        <v>10040</v>
      </c>
      <c r="O95" s="73"/>
    </row>
    <row r="96" spans="1:15" s="7" customFormat="1" ht="15.75" x14ac:dyDescent="0.25">
      <c r="A96" s="154"/>
      <c r="B96" s="156"/>
      <c r="C96" s="156"/>
      <c r="D96" s="150">
        <v>620</v>
      </c>
      <c r="E96" s="105" t="s">
        <v>7</v>
      </c>
      <c r="F96" s="102">
        <v>2469.29</v>
      </c>
      <c r="G96" s="102">
        <v>2261</v>
      </c>
      <c r="H96" s="103">
        <v>2355.4899999999998</v>
      </c>
      <c r="I96" s="102">
        <v>2551.77</v>
      </c>
      <c r="J96" s="102">
        <v>2900</v>
      </c>
      <c r="K96" s="102">
        <v>2900</v>
      </c>
      <c r="L96" s="102">
        <v>3360</v>
      </c>
      <c r="M96" s="106">
        <f>_xlfn.CEILING.MATH(L96*1.05,10)</f>
        <v>3530</v>
      </c>
      <c r="N96" s="102">
        <f>_xlfn.CEILING.MATH(M96*1.05,10)</f>
        <v>3710</v>
      </c>
      <c r="O96" s="73"/>
    </row>
    <row r="97" spans="1:15" ht="15.75" customHeight="1" x14ac:dyDescent="0.25">
      <c r="A97" s="154"/>
      <c r="B97" s="155" t="s">
        <v>84</v>
      </c>
      <c r="C97" s="155"/>
      <c r="D97" s="208" t="s">
        <v>59</v>
      </c>
      <c r="E97" s="209"/>
      <c r="F97" s="100">
        <f t="shared" ref="F97:M97" si="62">SUM(F98:F98)</f>
        <v>0</v>
      </c>
      <c r="G97" s="100">
        <f t="shared" si="62"/>
        <v>100</v>
      </c>
      <c r="H97" s="100">
        <f t="shared" si="62"/>
        <v>1448.17</v>
      </c>
      <c r="I97" s="100">
        <f t="shared" si="62"/>
        <v>877.89</v>
      </c>
      <c r="J97" s="100">
        <f t="shared" si="62"/>
        <v>1000</v>
      </c>
      <c r="K97" s="100">
        <f t="shared" si="62"/>
        <v>1000</v>
      </c>
      <c r="L97" s="100">
        <f t="shared" si="62"/>
        <v>1500</v>
      </c>
      <c r="M97" s="108">
        <f t="shared" si="62"/>
        <v>1500</v>
      </c>
      <c r="N97" s="101">
        <f>SUM(N98:N98)</f>
        <v>1500</v>
      </c>
      <c r="O97" s="73"/>
    </row>
    <row r="98" spans="1:15" s="7" customFormat="1" ht="15.75" x14ac:dyDescent="0.25">
      <c r="A98" s="157"/>
      <c r="B98" s="156"/>
      <c r="C98" s="156"/>
      <c r="D98" s="150">
        <v>640</v>
      </c>
      <c r="E98" s="151" t="s">
        <v>60</v>
      </c>
      <c r="F98" s="102">
        <v>0</v>
      </c>
      <c r="G98" s="102">
        <v>100</v>
      </c>
      <c r="H98" s="103">
        <v>1448.17</v>
      </c>
      <c r="I98" s="102">
        <v>877.89</v>
      </c>
      <c r="J98" s="102">
        <v>1000</v>
      </c>
      <c r="K98" s="102">
        <v>1000</v>
      </c>
      <c r="L98" s="102">
        <v>1500</v>
      </c>
      <c r="M98" s="102">
        <v>1500</v>
      </c>
      <c r="N98" s="102">
        <v>1500</v>
      </c>
      <c r="O98" s="73"/>
    </row>
    <row r="99" spans="1:15" ht="15.75" x14ac:dyDescent="0.25">
      <c r="A99" s="152">
        <v>8</v>
      </c>
      <c r="B99" s="153"/>
      <c r="C99" s="153"/>
      <c r="D99" s="197" t="s">
        <v>76</v>
      </c>
      <c r="E99" s="198"/>
      <c r="F99" s="98">
        <f t="shared" ref="F99:M99" si="63">SUM(F100,F102,F104,)</f>
        <v>8528.9399999999987</v>
      </c>
      <c r="G99" s="98">
        <f t="shared" si="63"/>
        <v>4215</v>
      </c>
      <c r="H99" s="98">
        <f t="shared" si="63"/>
        <v>4852.3900000000003</v>
      </c>
      <c r="I99" s="98">
        <f t="shared" ref="I99:J99" si="64">SUM(I100,I102,I104,)</f>
        <v>13198.79</v>
      </c>
      <c r="J99" s="98">
        <f t="shared" si="64"/>
        <v>8000</v>
      </c>
      <c r="K99" s="98">
        <f t="shared" si="63"/>
        <v>8010</v>
      </c>
      <c r="L99" s="98">
        <f t="shared" si="63"/>
        <v>8000</v>
      </c>
      <c r="M99" s="118">
        <f t="shared" si="63"/>
        <v>8000</v>
      </c>
      <c r="N99" s="99">
        <f>SUM(N100,N102,N104,)</f>
        <v>8000</v>
      </c>
      <c r="O99" s="73"/>
    </row>
    <row r="100" spans="1:15" ht="15.75" x14ac:dyDescent="0.25">
      <c r="A100" s="154"/>
      <c r="B100" s="155" t="s">
        <v>53</v>
      </c>
      <c r="C100" s="155"/>
      <c r="D100" s="208" t="s">
        <v>64</v>
      </c>
      <c r="E100" s="209"/>
      <c r="F100" s="100">
        <f t="shared" ref="F100:M100" si="65">SUM(F101)</f>
        <v>2881</v>
      </c>
      <c r="G100" s="100">
        <f t="shared" si="65"/>
        <v>692</v>
      </c>
      <c r="H100" s="100">
        <f t="shared" si="65"/>
        <v>305.08</v>
      </c>
      <c r="I100" s="100">
        <f t="shared" si="65"/>
        <v>1370.55</v>
      </c>
      <c r="J100" s="100">
        <f t="shared" si="65"/>
        <v>3000</v>
      </c>
      <c r="K100" s="100">
        <f t="shared" si="65"/>
        <v>3000</v>
      </c>
      <c r="L100" s="100">
        <f t="shared" si="65"/>
        <v>3000</v>
      </c>
      <c r="M100" s="108">
        <f t="shared" si="65"/>
        <v>3000</v>
      </c>
      <c r="N100" s="101">
        <f>SUM(N101)</f>
        <v>3000</v>
      </c>
      <c r="O100" s="73"/>
    </row>
    <row r="101" spans="1:15" s="7" customFormat="1" ht="15.75" x14ac:dyDescent="0.25">
      <c r="A101" s="154"/>
      <c r="B101" s="156"/>
      <c r="C101" s="156"/>
      <c r="D101" s="150">
        <v>630</v>
      </c>
      <c r="E101" s="151" t="s">
        <v>10</v>
      </c>
      <c r="F101" s="102">
        <v>2881</v>
      </c>
      <c r="G101" s="102">
        <v>692</v>
      </c>
      <c r="H101" s="103">
        <v>305.08</v>
      </c>
      <c r="I101" s="102">
        <v>1370.55</v>
      </c>
      <c r="J101" s="102">
        <v>3000</v>
      </c>
      <c r="K101" s="102">
        <v>3000</v>
      </c>
      <c r="L101" s="102">
        <v>3000</v>
      </c>
      <c r="M101" s="102">
        <v>3000</v>
      </c>
      <c r="N101" s="102">
        <v>3000</v>
      </c>
      <c r="O101" s="73" t="s">
        <v>267</v>
      </c>
    </row>
    <row r="102" spans="1:15" ht="15.75" x14ac:dyDescent="0.25">
      <c r="A102" s="154"/>
      <c r="B102" s="155" t="s">
        <v>55</v>
      </c>
      <c r="C102" s="155"/>
      <c r="D102" s="208" t="s">
        <v>65</v>
      </c>
      <c r="E102" s="209"/>
      <c r="F102" s="100">
        <f t="shared" ref="F102:M102" si="66">SUM(F103)</f>
        <v>300</v>
      </c>
      <c r="G102" s="100">
        <f t="shared" si="66"/>
        <v>0</v>
      </c>
      <c r="H102" s="100">
        <f t="shared" si="66"/>
        <v>0</v>
      </c>
      <c r="I102" s="100">
        <f t="shared" si="66"/>
        <v>0</v>
      </c>
      <c r="J102" s="100">
        <f t="shared" si="66"/>
        <v>1000</v>
      </c>
      <c r="K102" s="100">
        <f t="shared" si="66"/>
        <v>1010</v>
      </c>
      <c r="L102" s="100">
        <f t="shared" si="66"/>
        <v>1000</v>
      </c>
      <c r="M102" s="108">
        <f t="shared" si="66"/>
        <v>1000</v>
      </c>
      <c r="N102" s="101">
        <f>SUM(N103)</f>
        <v>1000</v>
      </c>
      <c r="O102" s="73"/>
    </row>
    <row r="103" spans="1:15" s="7" customFormat="1" ht="15.75" x14ac:dyDescent="0.25">
      <c r="A103" s="154"/>
      <c r="B103" s="156"/>
      <c r="C103" s="156"/>
      <c r="D103" s="150">
        <v>630</v>
      </c>
      <c r="E103" s="151" t="s">
        <v>10</v>
      </c>
      <c r="F103" s="102">
        <v>300</v>
      </c>
      <c r="G103" s="102">
        <v>0</v>
      </c>
      <c r="H103" s="103">
        <v>0</v>
      </c>
      <c r="I103" s="102">
        <v>0</v>
      </c>
      <c r="J103" s="102">
        <v>1000</v>
      </c>
      <c r="K103" s="102">
        <v>1010</v>
      </c>
      <c r="L103" s="102">
        <v>1000</v>
      </c>
      <c r="M103" s="102">
        <v>1000</v>
      </c>
      <c r="N103" s="102">
        <v>1000</v>
      </c>
      <c r="O103" s="73"/>
    </row>
    <row r="104" spans="1:15" ht="15.75" x14ac:dyDescent="0.25">
      <c r="A104" s="154"/>
      <c r="B104" s="155" t="s">
        <v>57</v>
      </c>
      <c r="C104" s="155"/>
      <c r="D104" s="208" t="s">
        <v>62</v>
      </c>
      <c r="E104" s="209"/>
      <c r="F104" s="100">
        <f>SUM(F105:F106)</f>
        <v>5347.94</v>
      </c>
      <c r="G104" s="100">
        <f t="shared" ref="G104:N104" si="67">SUM(G105:G106)</f>
        <v>3523</v>
      </c>
      <c r="H104" s="100">
        <f t="shared" si="67"/>
        <v>4547.3100000000004</v>
      </c>
      <c r="I104" s="100">
        <f t="shared" ref="I104:J104" si="68">SUM(I105:I106)</f>
        <v>11828.240000000002</v>
      </c>
      <c r="J104" s="100">
        <f t="shared" si="68"/>
        <v>4000</v>
      </c>
      <c r="K104" s="100">
        <f t="shared" si="67"/>
        <v>4000</v>
      </c>
      <c r="L104" s="100">
        <f t="shared" si="67"/>
        <v>4000</v>
      </c>
      <c r="M104" s="100">
        <f t="shared" si="67"/>
        <v>4000</v>
      </c>
      <c r="N104" s="101">
        <f t="shared" si="67"/>
        <v>4000</v>
      </c>
      <c r="O104" s="73"/>
    </row>
    <row r="105" spans="1:15" s="7" customFormat="1" ht="15.75" x14ac:dyDescent="0.25">
      <c r="A105" s="154"/>
      <c r="B105" s="156"/>
      <c r="C105" s="156"/>
      <c r="D105" s="150">
        <v>630</v>
      </c>
      <c r="E105" s="151" t="s">
        <v>215</v>
      </c>
      <c r="F105" s="102">
        <v>5347.94</v>
      </c>
      <c r="G105" s="102">
        <v>3523</v>
      </c>
      <c r="H105" s="103">
        <v>4547.3100000000004</v>
      </c>
      <c r="I105" s="102">
        <v>3259.8</v>
      </c>
      <c r="J105" s="102">
        <v>4000</v>
      </c>
      <c r="K105" s="102">
        <v>4000</v>
      </c>
      <c r="L105" s="102">
        <v>4000</v>
      </c>
      <c r="M105" s="102">
        <v>4000</v>
      </c>
      <c r="N105" s="102">
        <v>4000</v>
      </c>
      <c r="O105" s="73" t="s">
        <v>252</v>
      </c>
    </row>
    <row r="106" spans="1:15" s="7" customFormat="1" ht="15.75" x14ac:dyDescent="0.25">
      <c r="A106" s="154"/>
      <c r="B106" s="156"/>
      <c r="C106" s="156"/>
      <c r="D106" s="109">
        <v>710</v>
      </c>
      <c r="E106" s="120" t="s">
        <v>245</v>
      </c>
      <c r="F106" s="111"/>
      <c r="G106" s="111"/>
      <c r="H106" s="112"/>
      <c r="I106" s="111">
        <v>8568.44</v>
      </c>
      <c r="J106" s="111"/>
      <c r="K106" s="111"/>
      <c r="L106" s="111"/>
      <c r="M106" s="113"/>
      <c r="N106" s="112"/>
      <c r="O106" s="73"/>
    </row>
    <row r="107" spans="1:15" ht="15.75" x14ac:dyDescent="0.25">
      <c r="A107" s="152">
        <v>9</v>
      </c>
      <c r="B107" s="153"/>
      <c r="C107" s="153"/>
      <c r="D107" s="197" t="s">
        <v>69</v>
      </c>
      <c r="E107" s="198"/>
      <c r="F107" s="98">
        <f t="shared" ref="F107:N107" si="69">SUM(F108,F110,F112,F114,F119)</f>
        <v>37063.410000000003</v>
      </c>
      <c r="G107" s="98">
        <f t="shared" si="69"/>
        <v>56117</v>
      </c>
      <c r="H107" s="98">
        <f t="shared" si="69"/>
        <v>61587.200000000004</v>
      </c>
      <c r="I107" s="98">
        <f t="shared" ref="I107:J107" si="70">SUM(I108,I110,I112,I114,I119)</f>
        <v>41660.61</v>
      </c>
      <c r="J107" s="98">
        <f t="shared" si="70"/>
        <v>43160</v>
      </c>
      <c r="K107" s="98">
        <f t="shared" si="69"/>
        <v>58173.3</v>
      </c>
      <c r="L107" s="98">
        <f t="shared" si="69"/>
        <v>48770</v>
      </c>
      <c r="M107" s="118">
        <f t="shared" si="69"/>
        <v>49960</v>
      </c>
      <c r="N107" s="99">
        <f t="shared" si="69"/>
        <v>51210</v>
      </c>
      <c r="O107" s="73"/>
    </row>
    <row r="108" spans="1:15" ht="15.75" x14ac:dyDescent="0.25">
      <c r="A108" s="154"/>
      <c r="B108" s="155" t="s">
        <v>61</v>
      </c>
      <c r="C108" s="155"/>
      <c r="D108" s="208" t="s">
        <v>105</v>
      </c>
      <c r="E108" s="209"/>
      <c r="F108" s="100">
        <f t="shared" ref="F108:M108" si="71">SUM(F109:F109)</f>
        <v>8361.7999999999993</v>
      </c>
      <c r="G108" s="100">
        <f t="shared" si="71"/>
        <v>10884</v>
      </c>
      <c r="H108" s="100">
        <f t="shared" si="71"/>
        <v>12857.16</v>
      </c>
      <c r="I108" s="100">
        <f t="shared" si="71"/>
        <v>12356.22</v>
      </c>
      <c r="J108" s="100">
        <f t="shared" si="71"/>
        <v>12000</v>
      </c>
      <c r="K108" s="100">
        <f t="shared" si="71"/>
        <v>14000</v>
      </c>
      <c r="L108" s="100">
        <f t="shared" si="71"/>
        <v>14000</v>
      </c>
      <c r="M108" s="108">
        <f t="shared" si="71"/>
        <v>14000</v>
      </c>
      <c r="N108" s="101">
        <f>SUM(N109:N109)</f>
        <v>14000</v>
      </c>
      <c r="O108" s="73"/>
    </row>
    <row r="109" spans="1:15" s="7" customFormat="1" ht="15.75" x14ac:dyDescent="0.25">
      <c r="A109" s="154"/>
      <c r="B109" s="156"/>
      <c r="C109" s="156"/>
      <c r="D109" s="150">
        <v>640</v>
      </c>
      <c r="E109" s="151" t="s">
        <v>67</v>
      </c>
      <c r="F109" s="102">
        <v>8361.7999999999993</v>
      </c>
      <c r="G109" s="102">
        <v>10884</v>
      </c>
      <c r="H109" s="103">
        <v>12857.16</v>
      </c>
      <c r="I109" s="102">
        <v>12356.22</v>
      </c>
      <c r="J109" s="102">
        <v>12000</v>
      </c>
      <c r="K109" s="102">
        <v>14000</v>
      </c>
      <c r="L109" s="102">
        <v>14000</v>
      </c>
      <c r="M109" s="102">
        <v>14000</v>
      </c>
      <c r="N109" s="102">
        <v>14000</v>
      </c>
      <c r="O109" s="73" t="s">
        <v>268</v>
      </c>
    </row>
    <row r="110" spans="1:15" ht="15.75" x14ac:dyDescent="0.25">
      <c r="A110" s="154"/>
      <c r="B110" s="155" t="s">
        <v>63</v>
      </c>
      <c r="C110" s="155"/>
      <c r="D110" s="208" t="s">
        <v>71</v>
      </c>
      <c r="E110" s="209"/>
      <c r="F110" s="100">
        <f t="shared" ref="F110:M110" si="72">SUM(F111)</f>
        <v>2118.54</v>
      </c>
      <c r="G110" s="100">
        <f t="shared" si="72"/>
        <v>2014</v>
      </c>
      <c r="H110" s="100">
        <f t="shared" si="72"/>
        <v>1866.42</v>
      </c>
      <c r="I110" s="100">
        <f t="shared" si="72"/>
        <v>2103.48</v>
      </c>
      <c r="J110" s="100">
        <f t="shared" si="72"/>
        <v>2000</v>
      </c>
      <c r="K110" s="100">
        <f t="shared" si="72"/>
        <v>2500</v>
      </c>
      <c r="L110" s="100">
        <f t="shared" si="72"/>
        <v>4000</v>
      </c>
      <c r="M110" s="108">
        <f t="shared" si="72"/>
        <v>4000</v>
      </c>
      <c r="N110" s="101">
        <f>SUM(N111)</f>
        <v>4000</v>
      </c>
      <c r="O110" s="73"/>
    </row>
    <row r="111" spans="1:15" s="7" customFormat="1" ht="15.75" x14ac:dyDescent="0.25">
      <c r="A111" s="154"/>
      <c r="B111" s="156"/>
      <c r="C111" s="156"/>
      <c r="D111" s="150">
        <v>640</v>
      </c>
      <c r="E111" s="151" t="s">
        <v>67</v>
      </c>
      <c r="F111" s="102">
        <v>2118.54</v>
      </c>
      <c r="G111" s="102">
        <v>2014</v>
      </c>
      <c r="H111" s="103">
        <v>1866.42</v>
      </c>
      <c r="I111" s="102">
        <v>2103.48</v>
      </c>
      <c r="J111" s="102">
        <v>2000</v>
      </c>
      <c r="K111" s="102">
        <v>2500</v>
      </c>
      <c r="L111" s="102">
        <v>4000</v>
      </c>
      <c r="M111" s="102">
        <v>4000</v>
      </c>
      <c r="N111" s="102">
        <v>4000</v>
      </c>
      <c r="O111" s="73" t="s">
        <v>269</v>
      </c>
    </row>
    <row r="112" spans="1:15" ht="15.75" x14ac:dyDescent="0.25">
      <c r="A112" s="154"/>
      <c r="B112" s="155" t="s">
        <v>85</v>
      </c>
      <c r="C112" s="155"/>
      <c r="D112" s="208" t="s">
        <v>72</v>
      </c>
      <c r="E112" s="209"/>
      <c r="F112" s="100">
        <f t="shared" ref="F112:M112" si="73">SUM(F113)</f>
        <v>348.6</v>
      </c>
      <c r="G112" s="100">
        <f t="shared" si="73"/>
        <v>398</v>
      </c>
      <c r="H112" s="100">
        <f t="shared" si="73"/>
        <v>348.6</v>
      </c>
      <c r="I112" s="100">
        <f t="shared" si="73"/>
        <v>348.6</v>
      </c>
      <c r="J112" s="100">
        <f t="shared" si="73"/>
        <v>370</v>
      </c>
      <c r="K112" s="100">
        <f t="shared" si="73"/>
        <v>382</v>
      </c>
      <c r="L112" s="100">
        <f t="shared" si="73"/>
        <v>400</v>
      </c>
      <c r="M112" s="108">
        <f t="shared" si="73"/>
        <v>400</v>
      </c>
      <c r="N112" s="101">
        <f>SUM(N113)</f>
        <v>400</v>
      </c>
      <c r="O112" s="73"/>
    </row>
    <row r="113" spans="1:15" s="7" customFormat="1" ht="15.75" x14ac:dyDescent="0.25">
      <c r="A113" s="154"/>
      <c r="B113" s="156"/>
      <c r="C113" s="156"/>
      <c r="D113" s="150">
        <v>640</v>
      </c>
      <c r="E113" s="151" t="s">
        <v>67</v>
      </c>
      <c r="F113" s="102">
        <v>348.6</v>
      </c>
      <c r="G113" s="102">
        <v>398</v>
      </c>
      <c r="H113" s="103">
        <v>348.6</v>
      </c>
      <c r="I113" s="102">
        <v>348.6</v>
      </c>
      <c r="J113" s="102">
        <v>370</v>
      </c>
      <c r="K113" s="102">
        <v>382</v>
      </c>
      <c r="L113" s="102">
        <v>400</v>
      </c>
      <c r="M113" s="102">
        <v>400</v>
      </c>
      <c r="N113" s="102">
        <v>400</v>
      </c>
      <c r="O113" s="73" t="s">
        <v>269</v>
      </c>
    </row>
    <row r="114" spans="1:15" ht="15.75" x14ac:dyDescent="0.25">
      <c r="A114" s="154"/>
      <c r="B114" s="155" t="s">
        <v>86</v>
      </c>
      <c r="C114" s="155"/>
      <c r="D114" s="208" t="s">
        <v>73</v>
      </c>
      <c r="E114" s="209"/>
      <c r="F114" s="100">
        <f t="shared" ref="F114:N114" si="74">SUM(F115:F118)</f>
        <v>6814.43</v>
      </c>
      <c r="G114" s="100">
        <f t="shared" si="74"/>
        <v>23671</v>
      </c>
      <c r="H114" s="100">
        <f t="shared" si="74"/>
        <v>24757.65</v>
      </c>
      <c r="I114" s="100">
        <f t="shared" ref="I114:J114" si="75">SUM(I115:I118)</f>
        <v>5488.76</v>
      </c>
      <c r="J114" s="100">
        <f t="shared" si="75"/>
        <v>6130</v>
      </c>
      <c r="K114" s="100">
        <f t="shared" si="74"/>
        <v>18631.3</v>
      </c>
      <c r="L114" s="100">
        <f t="shared" si="74"/>
        <v>6670</v>
      </c>
      <c r="M114" s="108">
        <f t="shared" si="74"/>
        <v>6670</v>
      </c>
      <c r="N114" s="101">
        <f t="shared" si="74"/>
        <v>6670</v>
      </c>
      <c r="O114" s="73"/>
    </row>
    <row r="115" spans="1:15" s="7" customFormat="1" ht="15.75" x14ac:dyDescent="0.25">
      <c r="A115" s="154"/>
      <c r="B115" s="156"/>
      <c r="C115" s="156"/>
      <c r="D115" s="150">
        <v>610</v>
      </c>
      <c r="E115" s="151" t="s">
        <v>227</v>
      </c>
      <c r="F115" s="102">
        <v>2936.4</v>
      </c>
      <c r="G115" s="102">
        <v>4421</v>
      </c>
      <c r="H115" s="103">
        <v>4639.8900000000003</v>
      </c>
      <c r="I115" s="102">
        <v>3708.01</v>
      </c>
      <c r="J115" s="102">
        <v>3780</v>
      </c>
      <c r="K115" s="102">
        <v>5000</v>
      </c>
      <c r="L115" s="102">
        <v>4200</v>
      </c>
      <c r="M115" s="102">
        <v>4200</v>
      </c>
      <c r="N115" s="102">
        <v>4200</v>
      </c>
      <c r="O115" s="73"/>
    </row>
    <row r="116" spans="1:15" s="7" customFormat="1" ht="15.75" x14ac:dyDescent="0.25">
      <c r="A116" s="154"/>
      <c r="B116" s="156"/>
      <c r="C116" s="156"/>
      <c r="D116" s="150">
        <v>610</v>
      </c>
      <c r="E116" s="151" t="s">
        <v>228</v>
      </c>
      <c r="F116" s="102">
        <v>0</v>
      </c>
      <c r="G116" s="102">
        <v>11482</v>
      </c>
      <c r="H116" s="103">
        <v>13100.12</v>
      </c>
      <c r="I116" s="102">
        <v>1780.75</v>
      </c>
      <c r="J116" s="102">
        <v>0</v>
      </c>
      <c r="K116" s="102">
        <v>7321.3</v>
      </c>
      <c r="L116" s="102">
        <v>0</v>
      </c>
      <c r="M116" s="102">
        <v>0</v>
      </c>
      <c r="N116" s="102">
        <v>0</v>
      </c>
      <c r="O116" s="73"/>
    </row>
    <row r="117" spans="1:15" s="7" customFormat="1" ht="15.75" x14ac:dyDescent="0.25">
      <c r="A117" s="154"/>
      <c r="B117" s="156"/>
      <c r="C117" s="156"/>
      <c r="D117" s="150">
        <v>620</v>
      </c>
      <c r="E117" s="151" t="s">
        <v>7</v>
      </c>
      <c r="F117" s="102">
        <v>1195.6500000000001</v>
      </c>
      <c r="G117" s="102">
        <v>5559</v>
      </c>
      <c r="H117" s="103">
        <v>6223.78</v>
      </c>
      <c r="I117" s="102">
        <v>0</v>
      </c>
      <c r="J117" s="102">
        <v>1350</v>
      </c>
      <c r="K117" s="102">
        <v>4310</v>
      </c>
      <c r="L117" s="102">
        <v>1470</v>
      </c>
      <c r="M117" s="102">
        <v>1470</v>
      </c>
      <c r="N117" s="102">
        <v>1470</v>
      </c>
      <c r="O117" s="73"/>
    </row>
    <row r="118" spans="1:15" s="7" customFormat="1" ht="15.75" x14ac:dyDescent="0.25">
      <c r="A118" s="154"/>
      <c r="B118" s="156"/>
      <c r="C118" s="156"/>
      <c r="D118" s="150">
        <v>630</v>
      </c>
      <c r="E118" s="151" t="s">
        <v>10</v>
      </c>
      <c r="F118" s="102">
        <v>2682.38</v>
      </c>
      <c r="G118" s="102">
        <v>2209</v>
      </c>
      <c r="H118" s="103">
        <v>793.86</v>
      </c>
      <c r="I118" s="102">
        <v>0</v>
      </c>
      <c r="J118" s="102">
        <v>1000</v>
      </c>
      <c r="K118" s="102">
        <v>2000</v>
      </c>
      <c r="L118" s="102">
        <v>1000</v>
      </c>
      <c r="M118" s="102">
        <v>1000</v>
      </c>
      <c r="N118" s="102">
        <v>1000</v>
      </c>
      <c r="O118" s="73"/>
    </row>
    <row r="119" spans="1:15" s="7" customFormat="1" ht="15.75" x14ac:dyDescent="0.25">
      <c r="A119" s="169"/>
      <c r="B119" s="155" t="s">
        <v>236</v>
      </c>
      <c r="C119" s="170"/>
      <c r="D119" s="121" t="s">
        <v>199</v>
      </c>
      <c r="E119" s="122"/>
      <c r="F119" s="100">
        <f t="shared" ref="F119:M119" si="76">SUM(F120:F122)</f>
        <v>19420.04</v>
      </c>
      <c r="G119" s="100">
        <f t="shared" si="76"/>
        <v>19150</v>
      </c>
      <c r="H119" s="100">
        <f t="shared" si="76"/>
        <v>21757.370000000003</v>
      </c>
      <c r="I119" s="100">
        <f t="shared" ref="I119" si="77">SUM(I120:I122)</f>
        <v>21363.55</v>
      </c>
      <c r="J119" s="100">
        <f t="shared" ref="J119" si="78">SUM(J120:J122)</f>
        <v>22660</v>
      </c>
      <c r="K119" s="100">
        <f t="shared" si="76"/>
        <v>22660</v>
      </c>
      <c r="L119" s="100">
        <f t="shared" si="76"/>
        <v>23700</v>
      </c>
      <c r="M119" s="108">
        <f t="shared" si="76"/>
        <v>24890</v>
      </c>
      <c r="N119" s="101">
        <f>SUM(N120:N122)</f>
        <v>26140</v>
      </c>
      <c r="O119" s="73"/>
    </row>
    <row r="120" spans="1:15" s="7" customFormat="1" ht="15.75" x14ac:dyDescent="0.25">
      <c r="A120" s="154"/>
      <c r="B120" s="156"/>
      <c r="C120" s="156"/>
      <c r="D120" s="150">
        <v>610</v>
      </c>
      <c r="E120" s="151" t="s">
        <v>6</v>
      </c>
      <c r="F120" s="102">
        <v>13987.08</v>
      </c>
      <c r="G120" s="102">
        <v>13867</v>
      </c>
      <c r="H120" s="103">
        <v>15890.1</v>
      </c>
      <c r="I120" s="102">
        <v>15827.94</v>
      </c>
      <c r="J120" s="102">
        <v>16550</v>
      </c>
      <c r="K120" s="102">
        <v>16550</v>
      </c>
      <c r="L120" s="102">
        <v>16900</v>
      </c>
      <c r="M120" s="106">
        <f>_xlfn.CEILING.MATH(L120*1.05,10)</f>
        <v>17750</v>
      </c>
      <c r="N120" s="102">
        <f>_xlfn.CEILING.MATH(M120*1.05,10)</f>
        <v>18640</v>
      </c>
      <c r="O120" s="73"/>
    </row>
    <row r="121" spans="1:15" s="7" customFormat="1" ht="15.75" x14ac:dyDescent="0.25">
      <c r="A121" s="154"/>
      <c r="B121" s="156"/>
      <c r="C121" s="156"/>
      <c r="D121" s="150">
        <v>620</v>
      </c>
      <c r="E121" s="151" t="s">
        <v>7</v>
      </c>
      <c r="F121" s="102">
        <v>5305.99</v>
      </c>
      <c r="G121" s="102">
        <v>5161</v>
      </c>
      <c r="H121" s="103">
        <v>5867.27</v>
      </c>
      <c r="I121" s="102">
        <v>5535.61</v>
      </c>
      <c r="J121" s="102">
        <v>6110</v>
      </c>
      <c r="K121" s="102">
        <v>6110</v>
      </c>
      <c r="L121" s="102">
        <v>6300</v>
      </c>
      <c r="M121" s="106">
        <f>_xlfn.CEILING.MATH(L121*1.05,10)</f>
        <v>6620</v>
      </c>
      <c r="N121" s="102">
        <f>_xlfn.CEILING.MATH(M121*1.05,10)</f>
        <v>6960</v>
      </c>
      <c r="O121" s="73"/>
    </row>
    <row r="122" spans="1:15" s="7" customFormat="1" ht="15.75" x14ac:dyDescent="0.25">
      <c r="A122" s="154"/>
      <c r="B122" s="156"/>
      <c r="C122" s="156"/>
      <c r="D122" s="150">
        <v>630</v>
      </c>
      <c r="E122" s="151" t="s">
        <v>10</v>
      </c>
      <c r="F122" s="102">
        <v>126.97</v>
      </c>
      <c r="G122" s="102">
        <v>122</v>
      </c>
      <c r="H122" s="103">
        <v>0</v>
      </c>
      <c r="I122" s="102">
        <v>0</v>
      </c>
      <c r="J122" s="102">
        <v>0</v>
      </c>
      <c r="K122" s="102">
        <v>0</v>
      </c>
      <c r="L122" s="102">
        <v>500</v>
      </c>
      <c r="M122" s="102">
        <v>520</v>
      </c>
      <c r="N122" s="102">
        <v>540</v>
      </c>
      <c r="O122" s="73"/>
    </row>
    <row r="123" spans="1:15" ht="15.75" x14ac:dyDescent="0.25">
      <c r="A123" s="152">
        <v>10</v>
      </c>
      <c r="B123" s="153"/>
      <c r="C123" s="153"/>
      <c r="D123" s="197" t="s">
        <v>74</v>
      </c>
      <c r="E123" s="198"/>
      <c r="F123" s="98">
        <f t="shared" ref="F123:M123" si="79">SUM(F124,F126,F130)</f>
        <v>59417.13</v>
      </c>
      <c r="G123" s="98">
        <f t="shared" si="79"/>
        <v>58462</v>
      </c>
      <c r="H123" s="98">
        <f t="shared" si="79"/>
        <v>63183.43</v>
      </c>
      <c r="I123" s="98">
        <f t="shared" ref="I123:J123" si="80">SUM(I124,I126,I130)</f>
        <v>81969.78</v>
      </c>
      <c r="J123" s="98">
        <f t="shared" si="80"/>
        <v>75980</v>
      </c>
      <c r="K123" s="98">
        <f t="shared" si="79"/>
        <v>4580</v>
      </c>
      <c r="L123" s="98">
        <f t="shared" si="79"/>
        <v>92910</v>
      </c>
      <c r="M123" s="118">
        <f t="shared" si="79"/>
        <v>97310</v>
      </c>
      <c r="N123" s="99">
        <f>SUM(N124,N126,N130)</f>
        <v>101940</v>
      </c>
      <c r="O123" s="73"/>
    </row>
    <row r="124" spans="1:15" ht="15.75" x14ac:dyDescent="0.25">
      <c r="A124" s="154"/>
      <c r="B124" s="155" t="s">
        <v>81</v>
      </c>
      <c r="C124" s="155"/>
      <c r="D124" s="208" t="s">
        <v>31</v>
      </c>
      <c r="E124" s="209"/>
      <c r="F124" s="100">
        <f t="shared" ref="F124:M124" si="81">SUM(F125)</f>
        <v>1889.59</v>
      </c>
      <c r="G124" s="100">
        <f t="shared" si="81"/>
        <v>918</v>
      </c>
      <c r="H124" s="100">
        <f t="shared" si="81"/>
        <v>728.43</v>
      </c>
      <c r="I124" s="100">
        <f t="shared" si="81"/>
        <v>2201.1799999999998</v>
      </c>
      <c r="J124" s="100">
        <f t="shared" si="81"/>
        <v>1500</v>
      </c>
      <c r="K124" s="100">
        <f t="shared" si="81"/>
        <v>4500</v>
      </c>
      <c r="L124" s="100">
        <f t="shared" si="81"/>
        <v>5000</v>
      </c>
      <c r="M124" s="108">
        <f t="shared" si="81"/>
        <v>5000</v>
      </c>
      <c r="N124" s="101">
        <f>SUM(N125)</f>
        <v>5000</v>
      </c>
      <c r="O124" s="73"/>
    </row>
    <row r="125" spans="1:15" s="7" customFormat="1" ht="15.75" x14ac:dyDescent="0.25">
      <c r="A125" s="154"/>
      <c r="B125" s="156"/>
      <c r="C125" s="156"/>
      <c r="D125" s="150">
        <v>630</v>
      </c>
      <c r="E125" s="151" t="s">
        <v>10</v>
      </c>
      <c r="F125" s="102">
        <v>1889.59</v>
      </c>
      <c r="G125" s="102">
        <v>918</v>
      </c>
      <c r="H125" s="103">
        <v>728.43</v>
      </c>
      <c r="I125" s="102">
        <v>2201.1799999999998</v>
      </c>
      <c r="J125" s="102">
        <v>1500</v>
      </c>
      <c r="K125" s="102">
        <v>4500</v>
      </c>
      <c r="L125" s="102">
        <v>5000</v>
      </c>
      <c r="M125" s="102">
        <v>5000</v>
      </c>
      <c r="N125" s="102">
        <v>5000</v>
      </c>
      <c r="O125" s="73" t="s">
        <v>270</v>
      </c>
    </row>
    <row r="126" spans="1:15" ht="15.75" x14ac:dyDescent="0.25">
      <c r="A126" s="154"/>
      <c r="B126" s="155" t="s">
        <v>82</v>
      </c>
      <c r="C126" s="155"/>
      <c r="D126" s="208" t="s">
        <v>68</v>
      </c>
      <c r="E126" s="209"/>
      <c r="F126" s="100">
        <f t="shared" ref="F126:M126" si="82">SUM(F127:F129)</f>
        <v>80</v>
      </c>
      <c r="G126" s="100">
        <f t="shared" si="82"/>
        <v>80</v>
      </c>
      <c r="H126" s="100">
        <f t="shared" si="82"/>
        <v>75</v>
      </c>
      <c r="I126" s="100">
        <f t="shared" ref="I126:J126" si="83">SUM(I127:I129)</f>
        <v>77</v>
      </c>
      <c r="J126" s="100">
        <f t="shared" si="83"/>
        <v>80</v>
      </c>
      <c r="K126" s="100">
        <f t="shared" si="82"/>
        <v>80</v>
      </c>
      <c r="L126" s="100">
        <f t="shared" si="82"/>
        <v>80</v>
      </c>
      <c r="M126" s="108">
        <f t="shared" si="82"/>
        <v>80</v>
      </c>
      <c r="N126" s="101">
        <f>SUM(N127:N129)</f>
        <v>80</v>
      </c>
      <c r="O126" s="73"/>
    </row>
    <row r="127" spans="1:15" s="7" customFormat="1" ht="15.75" x14ac:dyDescent="0.25">
      <c r="A127" s="154"/>
      <c r="B127" s="156"/>
      <c r="C127" s="156"/>
      <c r="D127" s="150">
        <v>610</v>
      </c>
      <c r="E127" s="151" t="s">
        <v>6</v>
      </c>
      <c r="F127" s="102">
        <v>41</v>
      </c>
      <c r="G127" s="102">
        <v>41</v>
      </c>
      <c r="H127" s="103">
        <v>55</v>
      </c>
      <c r="I127" s="102">
        <v>57</v>
      </c>
      <c r="J127" s="102">
        <v>80</v>
      </c>
      <c r="K127" s="102">
        <v>80</v>
      </c>
      <c r="L127" s="102">
        <v>80</v>
      </c>
      <c r="M127" s="102">
        <v>80</v>
      </c>
      <c r="N127" s="102">
        <v>80</v>
      </c>
      <c r="O127" s="73"/>
    </row>
    <row r="128" spans="1:15" s="7" customFormat="1" ht="15.75" x14ac:dyDescent="0.25">
      <c r="A128" s="154"/>
      <c r="B128" s="156"/>
      <c r="C128" s="156"/>
      <c r="D128" s="150">
        <v>620</v>
      </c>
      <c r="E128" s="151" t="s">
        <v>101</v>
      </c>
      <c r="F128" s="102">
        <v>14.34</v>
      </c>
      <c r="G128" s="102">
        <v>14</v>
      </c>
      <c r="H128" s="103">
        <v>20</v>
      </c>
      <c r="I128" s="102">
        <v>20</v>
      </c>
      <c r="J128" s="102">
        <v>0</v>
      </c>
      <c r="K128" s="102">
        <v>0</v>
      </c>
      <c r="L128" s="102">
        <v>0</v>
      </c>
      <c r="M128" s="102">
        <v>0</v>
      </c>
      <c r="N128" s="102">
        <v>0</v>
      </c>
      <c r="O128" s="73"/>
    </row>
    <row r="129" spans="1:15" s="7" customFormat="1" ht="15.75" x14ac:dyDescent="0.25">
      <c r="A129" s="154"/>
      <c r="B129" s="156"/>
      <c r="C129" s="156"/>
      <c r="D129" s="150">
        <v>630</v>
      </c>
      <c r="E129" s="105" t="s">
        <v>10</v>
      </c>
      <c r="F129" s="102">
        <v>24.66</v>
      </c>
      <c r="G129" s="102">
        <v>25</v>
      </c>
      <c r="H129" s="103">
        <v>0</v>
      </c>
      <c r="I129" s="102">
        <v>0</v>
      </c>
      <c r="J129" s="102">
        <v>0</v>
      </c>
      <c r="K129" s="102">
        <v>0</v>
      </c>
      <c r="L129" s="102">
        <v>0</v>
      </c>
      <c r="M129" s="102">
        <v>0</v>
      </c>
      <c r="N129" s="102">
        <v>0</v>
      </c>
      <c r="O129" s="73"/>
    </row>
    <row r="130" spans="1:15" ht="15.75" x14ac:dyDescent="0.25">
      <c r="A130" s="154"/>
      <c r="B130" s="155" t="s">
        <v>88</v>
      </c>
      <c r="C130" s="155"/>
      <c r="D130" s="208" t="s">
        <v>87</v>
      </c>
      <c r="E130" s="209"/>
      <c r="F130" s="100">
        <f t="shared" ref="F130:M130" si="84">SUM(F131:F136)</f>
        <v>57447.54</v>
      </c>
      <c r="G130" s="100">
        <f t="shared" si="84"/>
        <v>57464</v>
      </c>
      <c r="H130" s="100">
        <f t="shared" si="84"/>
        <v>62380</v>
      </c>
      <c r="I130" s="100">
        <f t="shared" ref="I130" si="85">SUM(I131:I136)</f>
        <v>79691.600000000006</v>
      </c>
      <c r="J130" s="100">
        <f t="shared" ref="J130" si="86">SUM(J131:J136)</f>
        <v>74400</v>
      </c>
      <c r="K130" s="100">
        <v>0</v>
      </c>
      <c r="L130" s="100">
        <f t="shared" si="84"/>
        <v>87830</v>
      </c>
      <c r="M130" s="108">
        <f t="shared" si="84"/>
        <v>92230</v>
      </c>
      <c r="N130" s="101">
        <f>SUM(N131:N136)</f>
        <v>96860</v>
      </c>
      <c r="O130" s="73"/>
    </row>
    <row r="131" spans="1:15" s="7" customFormat="1" ht="15.75" x14ac:dyDescent="0.25">
      <c r="A131" s="154"/>
      <c r="B131" s="156"/>
      <c r="C131" s="156"/>
      <c r="D131" s="150">
        <v>610</v>
      </c>
      <c r="E131" s="151" t="s">
        <v>6</v>
      </c>
      <c r="F131" s="102">
        <v>12818.75</v>
      </c>
      <c r="G131" s="102">
        <v>19940</v>
      </c>
      <c r="H131" s="103">
        <v>22327.59</v>
      </c>
      <c r="I131" s="102">
        <v>32099.25</v>
      </c>
      <c r="J131" s="102">
        <v>35500</v>
      </c>
      <c r="K131" s="102">
        <v>45000</v>
      </c>
      <c r="L131" s="102">
        <v>42400</v>
      </c>
      <c r="M131" s="106">
        <f t="shared" ref="M131:N133" si="87">_xlfn.CEILING.MATH(L131*1.05,10)</f>
        <v>44520</v>
      </c>
      <c r="N131" s="102">
        <f t="shared" si="87"/>
        <v>46750</v>
      </c>
      <c r="O131" s="73"/>
    </row>
    <row r="132" spans="1:15" s="7" customFormat="1" ht="15.75" x14ac:dyDescent="0.25">
      <c r="A132" s="154"/>
      <c r="B132" s="156"/>
      <c r="C132" s="156"/>
      <c r="D132" s="150">
        <v>620</v>
      </c>
      <c r="E132" s="151" t="s">
        <v>7</v>
      </c>
      <c r="F132" s="102">
        <v>7160.88</v>
      </c>
      <c r="G132" s="102">
        <v>9417</v>
      </c>
      <c r="H132" s="103">
        <v>9711.32</v>
      </c>
      <c r="I132" s="102">
        <v>12807.56</v>
      </c>
      <c r="J132" s="102">
        <v>12900</v>
      </c>
      <c r="K132" s="102">
        <v>15800</v>
      </c>
      <c r="L132" s="102">
        <v>15430</v>
      </c>
      <c r="M132" s="106">
        <f t="shared" si="87"/>
        <v>16210</v>
      </c>
      <c r="N132" s="102">
        <f t="shared" si="87"/>
        <v>17030</v>
      </c>
      <c r="O132" s="73"/>
    </row>
    <row r="133" spans="1:15" s="7" customFormat="1" ht="15.75" x14ac:dyDescent="0.25">
      <c r="A133" s="154"/>
      <c r="B133" s="156"/>
      <c r="C133" s="156"/>
      <c r="D133" s="150">
        <v>630</v>
      </c>
      <c r="E133" s="123" t="s">
        <v>10</v>
      </c>
      <c r="F133" s="124">
        <v>33903.919999999998</v>
      </c>
      <c r="G133" s="124">
        <v>27629</v>
      </c>
      <c r="H133" s="125">
        <v>29582.59</v>
      </c>
      <c r="I133" s="102">
        <v>34254.57</v>
      </c>
      <c r="J133" s="102">
        <v>26000</v>
      </c>
      <c r="K133" s="102">
        <v>30000</v>
      </c>
      <c r="L133" s="102">
        <v>30000</v>
      </c>
      <c r="M133" s="106">
        <f t="shared" si="87"/>
        <v>31500</v>
      </c>
      <c r="N133" s="102">
        <f t="shared" si="87"/>
        <v>33080</v>
      </c>
      <c r="O133" s="73"/>
    </row>
    <row r="134" spans="1:15" s="7" customFormat="1" ht="15.75" x14ac:dyDescent="0.25">
      <c r="A134" s="154"/>
      <c r="B134" s="156"/>
      <c r="C134" s="156"/>
      <c r="D134" s="150">
        <v>610</v>
      </c>
      <c r="E134" s="151" t="s">
        <v>102</v>
      </c>
      <c r="F134" s="124">
        <v>200</v>
      </c>
      <c r="G134" s="124">
        <v>50</v>
      </c>
      <c r="H134" s="125">
        <v>0</v>
      </c>
      <c r="I134" s="102">
        <v>50</v>
      </c>
      <c r="J134" s="102">
        <v>0</v>
      </c>
      <c r="K134" s="102">
        <v>0</v>
      </c>
      <c r="L134" s="102">
        <v>0</v>
      </c>
      <c r="M134" s="102">
        <v>0</v>
      </c>
      <c r="N134" s="102">
        <v>0</v>
      </c>
      <c r="O134" s="73"/>
    </row>
    <row r="135" spans="1:15" s="7" customFormat="1" ht="15.75" x14ac:dyDescent="0.25">
      <c r="A135" s="154"/>
      <c r="B135" s="156"/>
      <c r="C135" s="156"/>
      <c r="D135" s="150">
        <v>620</v>
      </c>
      <c r="E135" s="151" t="s">
        <v>103</v>
      </c>
      <c r="F135" s="124">
        <v>357.1</v>
      </c>
      <c r="G135" s="124">
        <v>47</v>
      </c>
      <c r="H135" s="125">
        <v>30.85</v>
      </c>
      <c r="I135" s="102">
        <v>0</v>
      </c>
      <c r="J135" s="102">
        <v>0</v>
      </c>
      <c r="K135" s="102">
        <v>0</v>
      </c>
      <c r="L135" s="102">
        <v>0</v>
      </c>
      <c r="M135" s="102">
        <v>0</v>
      </c>
      <c r="N135" s="102">
        <v>0</v>
      </c>
      <c r="O135" s="73"/>
    </row>
    <row r="136" spans="1:15" s="7" customFormat="1" ht="15.75" x14ac:dyDescent="0.25">
      <c r="A136" s="157"/>
      <c r="B136" s="156"/>
      <c r="C136" s="156"/>
      <c r="D136" s="126">
        <v>630</v>
      </c>
      <c r="E136" s="123" t="s">
        <v>104</v>
      </c>
      <c r="F136" s="124">
        <v>3006.89</v>
      </c>
      <c r="G136" s="124">
        <v>381</v>
      </c>
      <c r="H136" s="125">
        <v>727.65</v>
      </c>
      <c r="I136" s="102">
        <v>480.22</v>
      </c>
      <c r="J136" s="102">
        <v>0</v>
      </c>
      <c r="K136" s="102">
        <v>600</v>
      </c>
      <c r="L136" s="102">
        <v>0</v>
      </c>
      <c r="M136" s="102">
        <v>0</v>
      </c>
      <c r="N136" s="102">
        <v>0</v>
      </c>
      <c r="O136" s="73" t="s">
        <v>219</v>
      </c>
    </row>
    <row r="137" spans="1:15" s="6" customFormat="1" ht="15.75" x14ac:dyDescent="0.25">
      <c r="A137" s="171"/>
      <c r="B137" s="172"/>
      <c r="C137" s="172"/>
      <c r="D137" s="197" t="s">
        <v>93</v>
      </c>
      <c r="E137" s="198"/>
      <c r="F137" s="98">
        <f t="shared" ref="F137:N137" si="88">SUM(F3,F23,F26,F46,F61,F71,F78,F99,F107,F123)</f>
        <v>425912.26</v>
      </c>
      <c r="G137" s="98">
        <f t="shared" si="88"/>
        <v>509436.5</v>
      </c>
      <c r="H137" s="98">
        <f t="shared" si="88"/>
        <v>501527.14</v>
      </c>
      <c r="I137" s="98">
        <f t="shared" ref="I137:J137" si="89">SUM(I3,I23,I26,I46,I61,I71,I78,I99,I107,I123)</f>
        <v>475476.95999999996</v>
      </c>
      <c r="J137" s="98">
        <f t="shared" si="89"/>
        <v>923745</v>
      </c>
      <c r="K137" s="98">
        <f t="shared" si="88"/>
        <v>685840.62000000011</v>
      </c>
      <c r="L137" s="98">
        <f t="shared" si="88"/>
        <v>765990</v>
      </c>
      <c r="M137" s="98">
        <f t="shared" si="88"/>
        <v>767730</v>
      </c>
      <c r="N137" s="99">
        <f t="shared" si="88"/>
        <v>784070</v>
      </c>
      <c r="O137" s="75"/>
    </row>
    <row r="138" spans="1:15" s="6" customFormat="1" ht="15.75" x14ac:dyDescent="0.25">
      <c r="A138" s="171"/>
      <c r="B138" s="172"/>
      <c r="C138" s="172"/>
      <c r="D138" s="97">
        <v>600</v>
      </c>
      <c r="E138" s="127" t="s">
        <v>94</v>
      </c>
      <c r="F138" s="128">
        <f>F137-F139-F140</f>
        <v>320604.03000000003</v>
      </c>
      <c r="G138" s="128">
        <f t="shared" ref="G138:N138" si="90">G137-G139-G140</f>
        <v>413379.5</v>
      </c>
      <c r="H138" s="128">
        <f>H137-H139-H140</f>
        <v>492420.35</v>
      </c>
      <c r="I138" s="128">
        <f t="shared" ref="I138:J138" si="91">I137-I139-I140</f>
        <v>441612.49999999994</v>
      </c>
      <c r="J138" s="128">
        <f t="shared" si="91"/>
        <v>496645</v>
      </c>
      <c r="K138" s="128">
        <f t="shared" si="90"/>
        <v>397418.3000000001</v>
      </c>
      <c r="L138" s="128">
        <f t="shared" si="90"/>
        <v>555490</v>
      </c>
      <c r="M138" s="128">
        <f t="shared" si="90"/>
        <v>557230</v>
      </c>
      <c r="N138" s="129">
        <f t="shared" si="90"/>
        <v>573570</v>
      </c>
      <c r="O138" s="76"/>
    </row>
    <row r="139" spans="1:15" s="6" customFormat="1" ht="15.75" x14ac:dyDescent="0.25">
      <c r="A139" s="171"/>
      <c r="B139" s="172"/>
      <c r="C139" s="172"/>
      <c r="D139" s="130">
        <v>700</v>
      </c>
      <c r="E139" s="131" t="s">
        <v>95</v>
      </c>
      <c r="F139" s="132">
        <f t="shared" ref="F139:N139" si="92">SUM(F10,F29,F33,F34,F39,F43,F64,F70,F76,F77,F84,F106)</f>
        <v>74528.320000000007</v>
      </c>
      <c r="G139" s="132">
        <f t="shared" si="92"/>
        <v>88961</v>
      </c>
      <c r="H139" s="132">
        <f t="shared" si="92"/>
        <v>7694.89</v>
      </c>
      <c r="I139" s="132">
        <f t="shared" ref="I139:J139" si="93">SUM(I10,I29,I33,I34,I39,I43,I64,I70,I76,I77,I84,I106)</f>
        <v>32364.46</v>
      </c>
      <c r="J139" s="132">
        <f t="shared" si="93"/>
        <v>423100</v>
      </c>
      <c r="K139" s="132">
        <f t="shared" si="92"/>
        <v>283418.32</v>
      </c>
      <c r="L139" s="132">
        <f t="shared" si="92"/>
        <v>200000</v>
      </c>
      <c r="M139" s="132">
        <f t="shared" si="92"/>
        <v>200000</v>
      </c>
      <c r="N139" s="132">
        <f t="shared" si="92"/>
        <v>200000</v>
      </c>
      <c r="O139" s="76"/>
    </row>
    <row r="140" spans="1:15" s="6" customFormat="1" ht="15.75" x14ac:dyDescent="0.25">
      <c r="A140" s="171"/>
      <c r="B140" s="172"/>
      <c r="C140" s="172"/>
      <c r="D140" s="133">
        <v>800</v>
      </c>
      <c r="E140" s="134" t="s">
        <v>96</v>
      </c>
      <c r="F140" s="135">
        <f t="shared" ref="F140:N140" si="94">SUM(F22)</f>
        <v>30779.91</v>
      </c>
      <c r="G140" s="135">
        <f t="shared" si="94"/>
        <v>7096</v>
      </c>
      <c r="H140" s="135">
        <f t="shared" si="94"/>
        <v>1411.9</v>
      </c>
      <c r="I140" s="135">
        <f t="shared" ref="I140:J140" si="95">SUM(I22)</f>
        <v>1500</v>
      </c>
      <c r="J140" s="135">
        <f t="shared" si="95"/>
        <v>4000</v>
      </c>
      <c r="K140" s="135">
        <f t="shared" si="94"/>
        <v>5004</v>
      </c>
      <c r="L140" s="135">
        <f t="shared" si="94"/>
        <v>10500</v>
      </c>
      <c r="M140" s="135">
        <f t="shared" si="94"/>
        <v>10500</v>
      </c>
      <c r="N140" s="136">
        <f t="shared" si="94"/>
        <v>10500</v>
      </c>
      <c r="O140" s="76"/>
    </row>
    <row r="141" spans="1:15" s="64" customFormat="1" ht="15.75" x14ac:dyDescent="0.25">
      <c r="A141" s="137"/>
      <c r="B141" s="173"/>
      <c r="C141" s="173"/>
      <c r="D141" s="137"/>
      <c r="E141" s="138"/>
      <c r="F141" s="139">
        <f>SUM(F138:F140)</f>
        <v>425912.26</v>
      </c>
      <c r="G141" s="139">
        <f>SUM(G138:G140)</f>
        <v>509436.5</v>
      </c>
      <c r="H141" s="139">
        <f t="shared" ref="H141:I141" si="96">SUM(H138:H140)</f>
        <v>501527.14</v>
      </c>
      <c r="I141" s="139">
        <f t="shared" si="96"/>
        <v>475476.95999999996</v>
      </c>
      <c r="J141" s="139">
        <f>SUM(J138:J140)</f>
        <v>923745</v>
      </c>
      <c r="K141" s="139">
        <f t="shared" ref="K141:N141" si="97">SUM(K138:K140)</f>
        <v>685840.62000000011</v>
      </c>
      <c r="L141" s="139">
        <f>SUM(L138:L140)</f>
        <v>765990</v>
      </c>
      <c r="M141" s="139">
        <f t="shared" si="97"/>
        <v>767730</v>
      </c>
      <c r="N141" s="139">
        <f t="shared" si="97"/>
        <v>784070</v>
      </c>
      <c r="O141" s="72"/>
    </row>
    <row r="142" spans="1:15" s="64" customFormat="1" ht="15.75" x14ac:dyDescent="0.25">
      <c r="A142" s="137"/>
      <c r="B142" s="173"/>
      <c r="C142" s="173"/>
      <c r="D142" s="137"/>
      <c r="E142" s="138"/>
      <c r="F142" s="139">
        <f>F137-F141</f>
        <v>0</v>
      </c>
      <c r="G142" s="139">
        <f t="shared" ref="G142:N142" si="98">G137-G141</f>
        <v>0</v>
      </c>
      <c r="H142" s="139">
        <f t="shared" ref="H142:J142" si="99">H137-H141</f>
        <v>0</v>
      </c>
      <c r="I142" s="139">
        <f t="shared" si="99"/>
        <v>0</v>
      </c>
      <c r="J142" s="139">
        <f t="shared" si="99"/>
        <v>0</v>
      </c>
      <c r="K142" s="139">
        <f t="shared" si="98"/>
        <v>0</v>
      </c>
      <c r="L142" s="139">
        <f t="shared" si="98"/>
        <v>0</v>
      </c>
      <c r="M142" s="139">
        <f t="shared" si="98"/>
        <v>0</v>
      </c>
      <c r="N142" s="139">
        <f t="shared" si="98"/>
        <v>0</v>
      </c>
      <c r="O142" s="72"/>
    </row>
    <row r="143" spans="1:15" ht="15.75" x14ac:dyDescent="0.25">
      <c r="A143" s="140"/>
      <c r="B143" s="174"/>
      <c r="C143" s="174"/>
      <c r="D143" s="140"/>
      <c r="E143" s="141" t="s">
        <v>193</v>
      </c>
      <c r="F143" s="142">
        <f>Príjmy!G102</f>
        <v>422446</v>
      </c>
      <c r="G143" s="142">
        <f>Príjmy!H102</f>
        <v>505372.7</v>
      </c>
      <c r="H143" s="142">
        <f>Príjmy!I102</f>
        <v>513406.72999999992</v>
      </c>
      <c r="I143" s="142">
        <f>Príjmy!J102</f>
        <v>478136.27</v>
      </c>
      <c r="J143" s="142">
        <f>Príjmy!K102</f>
        <v>923745</v>
      </c>
      <c r="K143" s="142">
        <f>Príjmy!L102</f>
        <v>776460.57000000007</v>
      </c>
      <c r="L143" s="142">
        <f>Príjmy!M102</f>
        <v>765990</v>
      </c>
      <c r="M143" s="142">
        <f>Príjmy!N102</f>
        <v>767730</v>
      </c>
      <c r="N143" s="142">
        <f>Príjmy!O102</f>
        <v>784070</v>
      </c>
    </row>
    <row r="144" spans="1:15" ht="15.75" x14ac:dyDescent="0.25">
      <c r="A144" s="140"/>
      <c r="B144" s="174"/>
      <c r="C144" s="174"/>
      <c r="D144" s="140"/>
      <c r="E144" s="151" t="s">
        <v>116</v>
      </c>
      <c r="F144" s="104">
        <f>Príjmy!G4</f>
        <v>338104</v>
      </c>
      <c r="G144" s="104">
        <f>Príjmy!H4</f>
        <v>418060</v>
      </c>
      <c r="H144" s="104">
        <f>Príjmy!I4</f>
        <v>491326.92999999993</v>
      </c>
      <c r="I144" s="104">
        <f>Príjmy!J4</f>
        <v>469567.83</v>
      </c>
      <c r="J144" s="104">
        <f>Príjmy!K4</f>
        <v>496745</v>
      </c>
      <c r="K144" s="104">
        <f>Príjmy!L4</f>
        <v>513435.81</v>
      </c>
      <c r="L144" s="104">
        <f>Príjmy!M4</f>
        <v>555490</v>
      </c>
      <c r="M144" s="104">
        <f>Príjmy!N4</f>
        <v>567730</v>
      </c>
      <c r="N144" s="104">
        <f>Príjmy!O4</f>
        <v>584070</v>
      </c>
    </row>
    <row r="145" spans="1:15" ht="15.75" x14ac:dyDescent="0.25">
      <c r="A145" s="140"/>
      <c r="B145" s="174"/>
      <c r="C145" s="174"/>
      <c r="D145" s="140"/>
      <c r="E145" s="110" t="s">
        <v>180</v>
      </c>
      <c r="F145" s="143">
        <f>Príjmy!G79</f>
        <v>69700</v>
      </c>
      <c r="G145" s="143">
        <f>Príjmy!H79</f>
        <v>79924.7</v>
      </c>
      <c r="H145" s="143">
        <f>Príjmy!I79</f>
        <v>22079.8</v>
      </c>
      <c r="I145" s="143">
        <f>Príjmy!J79</f>
        <v>0</v>
      </c>
      <c r="J145" s="143">
        <f>Príjmy!K79</f>
        <v>400000</v>
      </c>
      <c r="K145" s="143">
        <f>Príjmy!L79</f>
        <v>164320</v>
      </c>
      <c r="L145" s="143">
        <f>Príjmy!M79</f>
        <v>200000</v>
      </c>
      <c r="M145" s="143">
        <f>Príjmy!N79</f>
        <v>200000</v>
      </c>
      <c r="N145" s="143">
        <f>Príjmy!O79</f>
        <v>200000</v>
      </c>
    </row>
    <row r="146" spans="1:15" ht="15.75" x14ac:dyDescent="0.25">
      <c r="A146" s="140"/>
      <c r="B146" s="174"/>
      <c r="C146" s="174"/>
      <c r="D146" s="140"/>
      <c r="E146" s="115" t="s">
        <v>238</v>
      </c>
      <c r="F146" s="144">
        <f>Príjmy!G91</f>
        <v>14642</v>
      </c>
      <c r="G146" s="144">
        <f>Príjmy!H91</f>
        <v>7388</v>
      </c>
      <c r="H146" s="144">
        <f>Príjmy!I91</f>
        <v>0</v>
      </c>
      <c r="I146" s="144">
        <f>Príjmy!J91</f>
        <v>8568.44</v>
      </c>
      <c r="J146" s="144">
        <f>Príjmy!K91</f>
        <v>27000</v>
      </c>
      <c r="K146" s="144">
        <f>Príjmy!L91</f>
        <v>98704.76</v>
      </c>
      <c r="L146" s="144">
        <f>Príjmy!M91</f>
        <v>10500</v>
      </c>
      <c r="M146" s="144">
        <f>Príjmy!N91</f>
        <v>0</v>
      </c>
      <c r="N146" s="144">
        <f>Príjmy!O91</f>
        <v>0</v>
      </c>
      <c r="O146" s="147"/>
    </row>
    <row r="147" spans="1:15" s="64" customFormat="1" ht="15.75" x14ac:dyDescent="0.25">
      <c r="A147" s="137"/>
      <c r="B147" s="173"/>
      <c r="C147" s="173"/>
      <c r="D147" s="137"/>
      <c r="E147" s="138"/>
      <c r="F147" s="145">
        <f>SUM(F144:F146)</f>
        <v>422446</v>
      </c>
      <c r="G147" s="145">
        <f t="shared" ref="G147:N147" si="100">SUM(G144:G146)</f>
        <v>505372.7</v>
      </c>
      <c r="H147" s="145"/>
      <c r="I147" s="145">
        <f t="shared" ref="I147:J147" si="101">SUM(I144:I146)</f>
        <v>478136.27</v>
      </c>
      <c r="J147" s="145">
        <f t="shared" si="101"/>
        <v>923745</v>
      </c>
      <c r="K147" s="145">
        <f t="shared" si="100"/>
        <v>776460.57000000007</v>
      </c>
      <c r="L147" s="145">
        <f t="shared" si="100"/>
        <v>765990</v>
      </c>
      <c r="M147" s="145">
        <f t="shared" si="100"/>
        <v>767730</v>
      </c>
      <c r="N147" s="145">
        <f t="shared" si="100"/>
        <v>784070</v>
      </c>
      <c r="O147" s="72"/>
    </row>
    <row r="148" spans="1:15" s="64" customFormat="1" ht="15.75" x14ac:dyDescent="0.25">
      <c r="A148" s="137"/>
      <c r="B148" s="173"/>
      <c r="C148" s="173"/>
      <c r="D148" s="137"/>
      <c r="E148" s="138"/>
      <c r="F148" s="145">
        <f>F143-F147</f>
        <v>0</v>
      </c>
      <c r="G148" s="145">
        <f t="shared" ref="G148:N148" si="102">G143-G147</f>
        <v>0</v>
      </c>
      <c r="H148" s="145"/>
      <c r="I148" s="145">
        <f t="shared" ref="I148:J148" si="103">I143-I147</f>
        <v>0</v>
      </c>
      <c r="J148" s="145">
        <f t="shared" si="103"/>
        <v>0</v>
      </c>
      <c r="K148" s="145">
        <f t="shared" si="102"/>
        <v>0</v>
      </c>
      <c r="L148" s="145">
        <f t="shared" si="102"/>
        <v>0</v>
      </c>
      <c r="M148" s="145">
        <f t="shared" si="102"/>
        <v>0</v>
      </c>
      <c r="N148" s="145">
        <f t="shared" si="102"/>
        <v>0</v>
      </c>
      <c r="O148" s="72"/>
    </row>
    <row r="149" spans="1:15" ht="15.75" x14ac:dyDescent="0.25">
      <c r="A149" s="140"/>
      <c r="B149" s="174"/>
      <c r="C149" s="174"/>
      <c r="D149" s="140"/>
      <c r="E149" s="141" t="s">
        <v>239</v>
      </c>
      <c r="F149" s="98">
        <f t="shared" ref="F149:N152" si="104">F143-F137</f>
        <v>-3466.2600000000093</v>
      </c>
      <c r="G149" s="98">
        <f t="shared" si="104"/>
        <v>-4063.7999999999884</v>
      </c>
      <c r="H149" s="98">
        <f t="shared" si="104"/>
        <v>11879.589999999909</v>
      </c>
      <c r="I149" s="98">
        <f t="shared" ref="I149:J149" si="105">I143-I137</f>
        <v>2659.3100000000559</v>
      </c>
      <c r="J149" s="98">
        <f t="shared" si="105"/>
        <v>0</v>
      </c>
      <c r="K149" s="98">
        <f t="shared" si="104"/>
        <v>90619.949999999953</v>
      </c>
      <c r="L149" s="98">
        <f t="shared" si="104"/>
        <v>0</v>
      </c>
      <c r="M149" s="98">
        <f t="shared" si="104"/>
        <v>0</v>
      </c>
      <c r="N149" s="98">
        <f t="shared" si="104"/>
        <v>0</v>
      </c>
    </row>
    <row r="150" spans="1:15" ht="15.75" x14ac:dyDescent="0.25">
      <c r="A150" s="140"/>
      <c r="B150" s="174"/>
      <c r="C150" s="174"/>
      <c r="D150" s="140"/>
      <c r="E150" s="151" t="s">
        <v>240</v>
      </c>
      <c r="F150" s="102">
        <f t="shared" si="104"/>
        <v>17499.969999999972</v>
      </c>
      <c r="G150" s="102">
        <f t="shared" si="104"/>
        <v>4680.5</v>
      </c>
      <c r="H150" s="102">
        <f t="shared" si="104"/>
        <v>-1093.4200000000419</v>
      </c>
      <c r="I150" s="102">
        <f t="shared" ref="I150:J150" si="106">I144-I138</f>
        <v>27955.330000000075</v>
      </c>
      <c r="J150" s="102">
        <f t="shared" si="106"/>
        <v>100</v>
      </c>
      <c r="K150" s="102">
        <f t="shared" si="104"/>
        <v>116017.50999999989</v>
      </c>
      <c r="L150" s="102">
        <f t="shared" si="104"/>
        <v>0</v>
      </c>
      <c r="M150" s="102">
        <f t="shared" si="104"/>
        <v>10500</v>
      </c>
      <c r="N150" s="102">
        <f t="shared" si="104"/>
        <v>10500</v>
      </c>
    </row>
    <row r="151" spans="1:15" ht="15.75" x14ac:dyDescent="0.25">
      <c r="A151" s="140"/>
      <c r="B151" s="174"/>
      <c r="C151" s="174"/>
      <c r="D151" s="140"/>
      <c r="E151" s="110" t="s">
        <v>241</v>
      </c>
      <c r="F151" s="111">
        <f t="shared" si="104"/>
        <v>-4828.320000000007</v>
      </c>
      <c r="G151" s="111">
        <f t="shared" si="104"/>
        <v>-9036.3000000000029</v>
      </c>
      <c r="H151" s="111">
        <f t="shared" si="104"/>
        <v>14384.91</v>
      </c>
      <c r="I151" s="111">
        <f t="shared" ref="I151:J151" si="107">I145-I139</f>
        <v>-32364.46</v>
      </c>
      <c r="J151" s="111">
        <f t="shared" si="107"/>
        <v>-23100</v>
      </c>
      <c r="K151" s="111">
        <f t="shared" si="104"/>
        <v>-119098.32</v>
      </c>
      <c r="L151" s="111">
        <f t="shared" si="104"/>
        <v>0</v>
      </c>
      <c r="M151" s="111">
        <f t="shared" si="104"/>
        <v>0</v>
      </c>
      <c r="N151" s="111">
        <f t="shared" si="104"/>
        <v>0</v>
      </c>
    </row>
    <row r="152" spans="1:15" ht="15.75" x14ac:dyDescent="0.25">
      <c r="A152" s="140"/>
      <c r="B152" s="174"/>
      <c r="C152" s="174"/>
      <c r="D152" s="140"/>
      <c r="E152" s="115" t="s">
        <v>238</v>
      </c>
      <c r="F152" s="116">
        <f t="shared" si="104"/>
        <v>-16137.91</v>
      </c>
      <c r="G152" s="116">
        <f t="shared" si="104"/>
        <v>292</v>
      </c>
      <c r="H152" s="116">
        <f t="shared" si="104"/>
        <v>-1411.9</v>
      </c>
      <c r="I152" s="116">
        <f t="shared" ref="I152:J152" si="108">I146-I140</f>
        <v>7068.4400000000005</v>
      </c>
      <c r="J152" s="116">
        <f t="shared" si="108"/>
        <v>23000</v>
      </c>
      <c r="K152" s="116">
        <f t="shared" si="104"/>
        <v>93700.76</v>
      </c>
      <c r="L152" s="116">
        <f t="shared" si="104"/>
        <v>0</v>
      </c>
      <c r="M152" s="116">
        <f t="shared" si="104"/>
        <v>-10500</v>
      </c>
      <c r="N152" s="116">
        <f t="shared" si="104"/>
        <v>-10500</v>
      </c>
    </row>
    <row r="153" spans="1:15" s="64" customFormat="1" ht="15.75" x14ac:dyDescent="0.25">
      <c r="A153" s="137"/>
      <c r="B153" s="173"/>
      <c r="C153" s="173"/>
      <c r="D153" s="137"/>
      <c r="E153" s="138"/>
      <c r="F153" s="145">
        <f>SUM(F150:F152)</f>
        <v>-3466.2600000000348</v>
      </c>
      <c r="G153" s="145">
        <f t="shared" ref="G153" si="109">SUM(G150:G152)</f>
        <v>-4063.8000000000029</v>
      </c>
      <c r="H153" s="145"/>
      <c r="I153" s="145">
        <f t="shared" ref="I153" si="110">SUM(I150:I152)</f>
        <v>2659.3100000000759</v>
      </c>
      <c r="J153" s="145">
        <f t="shared" ref="J153:L153" si="111">SUM(J150:J152)</f>
        <v>0</v>
      </c>
      <c r="K153" s="145">
        <f t="shared" ref="K153" si="112">SUM(K150:K152)</f>
        <v>90619.949999999881</v>
      </c>
      <c r="L153" s="145">
        <f t="shared" si="111"/>
        <v>0</v>
      </c>
      <c r="M153" s="145">
        <f t="shared" ref="M153" si="113">SUM(M150:M152)</f>
        <v>0</v>
      </c>
      <c r="N153" s="145">
        <f t="shared" ref="N153" si="114">SUM(N150:N152)</f>
        <v>0</v>
      </c>
      <c r="O153" s="72"/>
    </row>
    <row r="154" spans="1:15" s="64" customFormat="1" ht="15.75" x14ac:dyDescent="0.25">
      <c r="A154" s="137"/>
      <c r="B154" s="173"/>
      <c r="C154" s="173"/>
      <c r="D154" s="137"/>
      <c r="E154" s="138"/>
      <c r="F154" s="145">
        <f>F149-F153</f>
        <v>2.5465851649641991E-11</v>
      </c>
      <c r="G154" s="145">
        <f t="shared" ref="G154" si="115">G149-G153</f>
        <v>1.4551915228366852E-11</v>
      </c>
      <c r="H154" s="145"/>
      <c r="I154" s="145">
        <f t="shared" ref="I154" si="116">I149-I153</f>
        <v>-2.0008883439004421E-11</v>
      </c>
      <c r="J154" s="145">
        <f t="shared" ref="J154:L154" si="117">J149-J153</f>
        <v>0</v>
      </c>
      <c r="K154" s="145">
        <f t="shared" ref="K154" si="118">K149-K153</f>
        <v>0</v>
      </c>
      <c r="L154" s="145">
        <f t="shared" si="117"/>
        <v>0</v>
      </c>
      <c r="M154" s="145">
        <f t="shared" ref="M154" si="119">M149-M153</f>
        <v>0</v>
      </c>
      <c r="N154" s="145">
        <f t="shared" ref="N154" si="120">N149-N153</f>
        <v>0</v>
      </c>
      <c r="O154" s="72"/>
    </row>
    <row r="155" spans="1:15" ht="15.75" x14ac:dyDescent="0.25">
      <c r="A155" s="140"/>
      <c r="B155" s="174"/>
      <c r="C155" s="174"/>
      <c r="D155" s="140"/>
      <c r="E155" s="146"/>
      <c r="F155" s="147"/>
      <c r="G155" s="147"/>
      <c r="H155" s="147"/>
      <c r="I155" s="147"/>
      <c r="J155" s="147"/>
      <c r="K155" s="147"/>
      <c r="L155" s="147"/>
      <c r="M155" s="147"/>
      <c r="N155" s="147"/>
    </row>
  </sheetData>
  <autoFilter ref="A2:N136"/>
  <mergeCells count="54">
    <mergeCell ref="F1:I1"/>
    <mergeCell ref="D99:E99"/>
    <mergeCell ref="D107:E107"/>
    <mergeCell ref="D123:E123"/>
    <mergeCell ref="D46:E46"/>
    <mergeCell ref="D26:E26"/>
    <mergeCell ref="D40:E40"/>
    <mergeCell ref="D79:E79"/>
    <mergeCell ref="D65:E65"/>
    <mergeCell ref="D68:E68"/>
    <mergeCell ref="D44:E44"/>
    <mergeCell ref="D72:E72"/>
    <mergeCell ref="D61:E61"/>
    <mergeCell ref="D71:E71"/>
    <mergeCell ref="D78:E78"/>
    <mergeCell ref="D85:E85"/>
    <mergeCell ref="D137:E137"/>
    <mergeCell ref="D55:E55"/>
    <mergeCell ref="D124:E124"/>
    <mergeCell ref="D97:E97"/>
    <mergeCell ref="D104:E104"/>
    <mergeCell ref="D74:E74"/>
    <mergeCell ref="D130:E130"/>
    <mergeCell ref="D126:E126"/>
    <mergeCell ref="D108:E108"/>
    <mergeCell ref="D89:E89"/>
    <mergeCell ref="D110:E110"/>
    <mergeCell ref="D112:E112"/>
    <mergeCell ref="D114:E114"/>
    <mergeCell ref="D100:E100"/>
    <mergeCell ref="D102:E102"/>
    <mergeCell ref="D94:E94"/>
    <mergeCell ref="L1:N1"/>
    <mergeCell ref="D8:E8"/>
    <mergeCell ref="D24:E24"/>
    <mergeCell ref="D62:E62"/>
    <mergeCell ref="D51:E51"/>
    <mergeCell ref="D37:E37"/>
    <mergeCell ref="D35:E35"/>
    <mergeCell ref="D11:E11"/>
    <mergeCell ref="D20:E20"/>
    <mergeCell ref="D4:E4"/>
    <mergeCell ref="D15:E15"/>
    <mergeCell ref="D18:E18"/>
    <mergeCell ref="D27:E27"/>
    <mergeCell ref="D30:E30"/>
    <mergeCell ref="D47:E47"/>
    <mergeCell ref="D23:E23"/>
    <mergeCell ref="D3:E3"/>
    <mergeCell ref="A1:A2"/>
    <mergeCell ref="B1:B2"/>
    <mergeCell ref="C1:C2"/>
    <mergeCell ref="D1:D2"/>
    <mergeCell ref="E1:E2"/>
  </mergeCells>
  <printOptions horizontalCentered="1"/>
  <pageMargins left="0.31496062992125984" right="0.31496062992125984" top="0.78740157480314965" bottom="0.55118110236220474" header="0.31496062992125984" footer="0.31496062992125984"/>
  <pageSetup paperSize="9" scale="66" fitToWidth="4" fitToHeight="4" orientation="landscape" r:id="rId1"/>
  <headerFooter>
    <oddHeader>&amp;LNávrh rozpočtu 2018 - 2020&amp;CVÝDAVKY</oddHeader>
    <oddFooter>&amp;RStrana &amp;P</oddFooter>
  </headerFooter>
  <rowBreaks count="3" manualBreakCount="3">
    <brk id="45" max="13" man="1"/>
    <brk id="77" max="13" man="1"/>
    <brk id="12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Príjmy</vt:lpstr>
      <vt:lpstr> vydavky</vt:lpstr>
      <vt:lpstr>' vydavky'!Názvy_tlače</vt:lpstr>
      <vt:lpstr>Príjmy!Názvy_tlače</vt:lpstr>
      <vt:lpstr>' vydavky'!Oblasť_tlače</vt:lpstr>
      <vt:lpstr>Príjmy!Oblasť_tlače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Bajtošová</dc:creator>
  <cp:lastModifiedBy>BAŠISTOVÁ Adriana</cp:lastModifiedBy>
  <cp:lastPrinted>2018-11-14T08:37:30Z</cp:lastPrinted>
  <dcterms:created xsi:type="dcterms:W3CDTF">2014-11-09T14:45:41Z</dcterms:created>
  <dcterms:modified xsi:type="dcterms:W3CDTF">2018-11-20T13:39:05Z</dcterms:modified>
</cp:coreProperties>
</file>