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01588\Desktop\"/>
    </mc:Choice>
  </mc:AlternateContent>
  <bookViews>
    <workbookView xWindow="0" yWindow="0" windowWidth="28800" windowHeight="12435"/>
  </bookViews>
  <sheets>
    <sheet name="Príjmy" sheetId="6" r:id="rId1"/>
    <sheet name=" vydavky" sheetId="1" r:id="rId2"/>
  </sheets>
  <definedNames>
    <definedName name="_xlnm._FilterDatabase" localSheetId="1" hidden="1">' vydavky'!$A$2:$L$135</definedName>
    <definedName name="_xlnm.Print_Titles" localSheetId="1">' vydavky'!$1:$2</definedName>
    <definedName name="_xlnm.Print_Titles" localSheetId="0">Príjmy!$2:$3</definedName>
    <definedName name="_xlnm.Print_Area" localSheetId="1">' vydavky'!$A$1:$L$139</definedName>
    <definedName name="_xlnm.Print_Area" localSheetId="0">Príjmy!$A$2:$N$106</definedName>
  </definedNames>
  <calcPr calcId="152511"/>
</workbook>
</file>

<file path=xl/calcChain.xml><?xml version="1.0" encoding="utf-8"?>
<calcChain xmlns="http://schemas.openxmlformats.org/spreadsheetml/2006/main">
  <c r="G137" i="1" l="1"/>
  <c r="L87" i="6" l="1"/>
  <c r="G55" i="6"/>
  <c r="G54" i="6" s="1"/>
  <c r="H55" i="6"/>
  <c r="H54" i="6" s="1"/>
  <c r="I55" i="6"/>
  <c r="I54" i="6" s="1"/>
  <c r="J55" i="6"/>
  <c r="J54" i="6" s="1"/>
  <c r="K55" i="6"/>
  <c r="K54" i="6" s="1"/>
  <c r="L55" i="6"/>
  <c r="L54" i="6" s="1"/>
  <c r="M55" i="6"/>
  <c r="M54" i="6" s="1"/>
  <c r="N55" i="6"/>
  <c r="N54" i="6" s="1"/>
  <c r="G46" i="6"/>
  <c r="H46" i="6"/>
  <c r="I46" i="6"/>
  <c r="J46" i="6"/>
  <c r="K46" i="6"/>
  <c r="L46" i="6"/>
  <c r="M46" i="6"/>
  <c r="N46" i="6"/>
  <c r="G44" i="6"/>
  <c r="H44" i="6"/>
  <c r="I44" i="6"/>
  <c r="J44" i="6"/>
  <c r="K44" i="6"/>
  <c r="L44" i="6"/>
  <c r="M44" i="6"/>
  <c r="N44" i="6"/>
  <c r="G27" i="6"/>
  <c r="H27" i="6"/>
  <c r="I27" i="6"/>
  <c r="J27" i="6"/>
  <c r="K27" i="6"/>
  <c r="L27" i="6"/>
  <c r="M27" i="6"/>
  <c r="M19" i="6" s="1"/>
  <c r="N27" i="6"/>
  <c r="G20" i="6"/>
  <c r="G19" i="6" s="1"/>
  <c r="H20" i="6"/>
  <c r="H19" i="6" s="1"/>
  <c r="I20" i="6"/>
  <c r="J20" i="6"/>
  <c r="J19" i="6" s="1"/>
  <c r="K20" i="6"/>
  <c r="K19" i="6" s="1"/>
  <c r="L20" i="6"/>
  <c r="M20" i="6"/>
  <c r="N20" i="6"/>
  <c r="N19" i="6" s="1"/>
  <c r="G14" i="6"/>
  <c r="H14" i="6"/>
  <c r="I14" i="6"/>
  <c r="J14" i="6"/>
  <c r="K14" i="6"/>
  <c r="L14" i="6"/>
  <c r="M14" i="6"/>
  <c r="N14" i="6"/>
  <c r="G9" i="6"/>
  <c r="H9" i="6"/>
  <c r="I9" i="6"/>
  <c r="J9" i="6"/>
  <c r="K9" i="6"/>
  <c r="L9" i="6"/>
  <c r="M9" i="6"/>
  <c r="N9" i="6"/>
  <c r="G6" i="6"/>
  <c r="H6" i="6"/>
  <c r="I6" i="6"/>
  <c r="J6" i="6"/>
  <c r="K6" i="6"/>
  <c r="K5" i="6" s="1"/>
  <c r="L6" i="6"/>
  <c r="M6" i="6"/>
  <c r="N6" i="6"/>
  <c r="N5" i="6" s="1"/>
  <c r="G5" i="6"/>
  <c r="G139" i="1"/>
  <c r="H139" i="1"/>
  <c r="I139" i="1"/>
  <c r="J139" i="1"/>
  <c r="K139" i="1"/>
  <c r="L139" i="1"/>
  <c r="F139" i="1"/>
  <c r="G138" i="1"/>
  <c r="H138" i="1"/>
  <c r="I138" i="1"/>
  <c r="J138" i="1"/>
  <c r="K138" i="1"/>
  <c r="L138" i="1"/>
  <c r="F138" i="1"/>
  <c r="F96" i="1"/>
  <c r="G96" i="1"/>
  <c r="H96" i="1"/>
  <c r="I96" i="1"/>
  <c r="J96" i="1"/>
  <c r="K96" i="1"/>
  <c r="L96" i="1"/>
  <c r="F93" i="1"/>
  <c r="G93" i="1"/>
  <c r="H93" i="1"/>
  <c r="I93" i="1"/>
  <c r="J93" i="1"/>
  <c r="K93" i="1"/>
  <c r="L93" i="1"/>
  <c r="L89" i="1"/>
  <c r="F89" i="1"/>
  <c r="G89" i="1"/>
  <c r="H89" i="1"/>
  <c r="I89" i="1"/>
  <c r="J89" i="1"/>
  <c r="K89" i="1"/>
  <c r="F79" i="1"/>
  <c r="G79" i="1"/>
  <c r="H79" i="1"/>
  <c r="I79" i="1"/>
  <c r="J79" i="1"/>
  <c r="K79" i="1"/>
  <c r="L79" i="1"/>
  <c r="F85" i="1"/>
  <c r="G85" i="1"/>
  <c r="H85" i="1"/>
  <c r="I85" i="1"/>
  <c r="J85" i="1"/>
  <c r="K85" i="1"/>
  <c r="L85" i="1"/>
  <c r="L30" i="1"/>
  <c r="F40" i="1"/>
  <c r="L40" i="1"/>
  <c r="F129" i="1"/>
  <c r="G129" i="1"/>
  <c r="H129" i="1"/>
  <c r="I129" i="1"/>
  <c r="J129" i="1"/>
  <c r="K129" i="1"/>
  <c r="L129" i="1"/>
  <c r="F125" i="1"/>
  <c r="G125" i="1"/>
  <c r="H125" i="1"/>
  <c r="I125" i="1"/>
  <c r="J125" i="1"/>
  <c r="K125" i="1"/>
  <c r="L125" i="1"/>
  <c r="F123" i="1"/>
  <c r="G123" i="1"/>
  <c r="H123" i="1"/>
  <c r="I123" i="1"/>
  <c r="J123" i="1"/>
  <c r="K123" i="1"/>
  <c r="L123" i="1"/>
  <c r="F118" i="1"/>
  <c r="G118" i="1"/>
  <c r="H118" i="1"/>
  <c r="I118" i="1"/>
  <c r="J118" i="1"/>
  <c r="K118" i="1"/>
  <c r="L118" i="1"/>
  <c r="F112" i="1"/>
  <c r="G112" i="1"/>
  <c r="H112" i="1"/>
  <c r="I112" i="1"/>
  <c r="J112" i="1"/>
  <c r="K112" i="1"/>
  <c r="L112" i="1"/>
  <c r="F110" i="1"/>
  <c r="G110" i="1"/>
  <c r="H110" i="1"/>
  <c r="I110" i="1"/>
  <c r="J110" i="1"/>
  <c r="K110" i="1"/>
  <c r="L110" i="1"/>
  <c r="F108" i="1"/>
  <c r="G108" i="1"/>
  <c r="H108" i="1"/>
  <c r="I108" i="1"/>
  <c r="J108" i="1"/>
  <c r="K108" i="1"/>
  <c r="F106" i="1"/>
  <c r="G106" i="1"/>
  <c r="H106" i="1"/>
  <c r="I106" i="1"/>
  <c r="J106" i="1"/>
  <c r="K106" i="1"/>
  <c r="L108" i="1"/>
  <c r="L106" i="1"/>
  <c r="F103" i="1"/>
  <c r="G103" i="1"/>
  <c r="H103" i="1"/>
  <c r="I103" i="1"/>
  <c r="J103" i="1"/>
  <c r="K103" i="1"/>
  <c r="L103" i="1"/>
  <c r="F101" i="1"/>
  <c r="G101" i="1"/>
  <c r="H101" i="1"/>
  <c r="I101" i="1"/>
  <c r="J101" i="1"/>
  <c r="K101" i="1"/>
  <c r="L101" i="1"/>
  <c r="F99" i="1"/>
  <c r="G99" i="1"/>
  <c r="H99" i="1"/>
  <c r="I99" i="1"/>
  <c r="J99" i="1"/>
  <c r="K99" i="1"/>
  <c r="L99" i="1"/>
  <c r="F74" i="1"/>
  <c r="F71" i="1" s="1"/>
  <c r="G74" i="1"/>
  <c r="G71" i="1" s="1"/>
  <c r="H74" i="1"/>
  <c r="I74" i="1"/>
  <c r="J74" i="1"/>
  <c r="K74" i="1"/>
  <c r="L74" i="1"/>
  <c r="L19" i="6" l="1"/>
  <c r="I19" i="6"/>
  <c r="I5" i="6"/>
  <c r="H5" i="6"/>
  <c r="H4" i="6" s="1"/>
  <c r="N4" i="6"/>
  <c r="J5" i="6"/>
  <c r="M5" i="6"/>
  <c r="L5" i="6"/>
  <c r="L105" i="1"/>
  <c r="K105" i="1"/>
  <c r="I105" i="1"/>
  <c r="G105" i="1"/>
  <c r="G122" i="1"/>
  <c r="L98" i="1"/>
  <c r="J98" i="1"/>
  <c r="H98" i="1"/>
  <c r="F98" i="1"/>
  <c r="K98" i="1"/>
  <c r="I98" i="1"/>
  <c r="G98" i="1"/>
  <c r="J105" i="1"/>
  <c r="H105" i="1"/>
  <c r="F105" i="1"/>
  <c r="H122" i="1"/>
  <c r="F122" i="1"/>
  <c r="I122" i="1"/>
  <c r="L122" i="1"/>
  <c r="J122" i="1"/>
  <c r="K122" i="1"/>
  <c r="F68" i="1"/>
  <c r="G68" i="1"/>
  <c r="H68" i="1"/>
  <c r="I68" i="1"/>
  <c r="J68" i="1"/>
  <c r="K68" i="1"/>
  <c r="L68" i="1"/>
  <c r="F65" i="1"/>
  <c r="G65" i="1"/>
  <c r="H65" i="1"/>
  <c r="I65" i="1"/>
  <c r="J65" i="1"/>
  <c r="K65" i="1"/>
  <c r="L65" i="1"/>
  <c r="F62" i="1"/>
  <c r="G62" i="1"/>
  <c r="H62" i="1"/>
  <c r="I62" i="1"/>
  <c r="J62" i="1"/>
  <c r="K62" i="1"/>
  <c r="L62" i="1"/>
  <c r="F55" i="1"/>
  <c r="G55" i="1"/>
  <c r="H55" i="1"/>
  <c r="I55" i="1"/>
  <c r="J55" i="1"/>
  <c r="K55" i="1"/>
  <c r="L55" i="1"/>
  <c r="F51" i="1"/>
  <c r="G51" i="1"/>
  <c r="H51" i="1"/>
  <c r="I51" i="1"/>
  <c r="J51" i="1"/>
  <c r="K51" i="1"/>
  <c r="L51" i="1"/>
  <c r="F47" i="1"/>
  <c r="G47" i="1"/>
  <c r="H47" i="1"/>
  <c r="I47" i="1"/>
  <c r="J47" i="1"/>
  <c r="K47" i="1"/>
  <c r="L47" i="1"/>
  <c r="F44" i="1"/>
  <c r="G44" i="1"/>
  <c r="H44" i="1"/>
  <c r="I44" i="1"/>
  <c r="J44" i="1"/>
  <c r="K44" i="1"/>
  <c r="L44" i="1"/>
  <c r="G40" i="1"/>
  <c r="H40" i="1"/>
  <c r="I40" i="1"/>
  <c r="J40" i="1"/>
  <c r="K40" i="1"/>
  <c r="F37" i="1"/>
  <c r="G37" i="1"/>
  <c r="H37" i="1"/>
  <c r="I37" i="1"/>
  <c r="J37" i="1"/>
  <c r="K37" i="1"/>
  <c r="L37" i="1"/>
  <c r="F35" i="1"/>
  <c r="G35" i="1"/>
  <c r="H35" i="1"/>
  <c r="I35" i="1"/>
  <c r="J35" i="1"/>
  <c r="K35" i="1"/>
  <c r="L35" i="1"/>
  <c r="F30" i="1"/>
  <c r="G30" i="1"/>
  <c r="H30" i="1"/>
  <c r="I30" i="1"/>
  <c r="J30" i="1"/>
  <c r="K30" i="1"/>
  <c r="G27" i="1"/>
  <c r="J27" i="1"/>
  <c r="F27" i="1"/>
  <c r="H27" i="1"/>
  <c r="I27" i="1"/>
  <c r="K27" i="1"/>
  <c r="L27" i="1"/>
  <c r="F24" i="1"/>
  <c r="F23" i="1" s="1"/>
  <c r="G24" i="1"/>
  <c r="G23" i="1" s="1"/>
  <c r="H24" i="1"/>
  <c r="H23" i="1" s="1"/>
  <c r="I24" i="1"/>
  <c r="I23" i="1" s="1"/>
  <c r="J24" i="1"/>
  <c r="J23" i="1" s="1"/>
  <c r="K24" i="1"/>
  <c r="K23" i="1" s="1"/>
  <c r="L24" i="1"/>
  <c r="L23" i="1" s="1"/>
  <c r="F20" i="1"/>
  <c r="G20" i="1"/>
  <c r="H20" i="1"/>
  <c r="I20" i="1"/>
  <c r="J20" i="1"/>
  <c r="K20" i="1"/>
  <c r="L20" i="1"/>
  <c r="F18" i="1"/>
  <c r="G18" i="1"/>
  <c r="H18" i="1"/>
  <c r="I18" i="1"/>
  <c r="J18" i="1"/>
  <c r="K18" i="1"/>
  <c r="L18" i="1"/>
  <c r="F15" i="1"/>
  <c r="G15" i="1"/>
  <c r="H15" i="1"/>
  <c r="I15" i="1"/>
  <c r="J15" i="1"/>
  <c r="K15" i="1"/>
  <c r="L15" i="1"/>
  <c r="F11" i="1"/>
  <c r="G11" i="1"/>
  <c r="H11" i="1"/>
  <c r="I11" i="1"/>
  <c r="J11" i="1"/>
  <c r="K11" i="1"/>
  <c r="L11" i="1"/>
  <c r="G8" i="1"/>
  <c r="H8" i="1"/>
  <c r="I8" i="1"/>
  <c r="J8" i="1"/>
  <c r="K8" i="1"/>
  <c r="L8" i="1"/>
  <c r="F8" i="1"/>
  <c r="G4" i="1"/>
  <c r="H4" i="1"/>
  <c r="I4" i="1"/>
  <c r="J4" i="1"/>
  <c r="K4" i="1"/>
  <c r="L4" i="1"/>
  <c r="F4" i="1"/>
  <c r="K61" i="1" l="1"/>
  <c r="I61" i="1"/>
  <c r="G61" i="1"/>
  <c r="L61" i="1"/>
  <c r="J61" i="1"/>
  <c r="H61" i="1"/>
  <c r="F61" i="1"/>
  <c r="F3" i="1"/>
  <c r="K3" i="1"/>
  <c r="I3" i="1"/>
  <c r="L26" i="1"/>
  <c r="F26" i="1"/>
  <c r="I26" i="1"/>
  <c r="G26" i="1"/>
  <c r="L3" i="1"/>
  <c r="J3" i="1"/>
  <c r="H3" i="1"/>
  <c r="G3" i="1"/>
  <c r="H26" i="1"/>
  <c r="K46" i="1"/>
  <c r="I46" i="1"/>
  <c r="G46" i="1"/>
  <c r="L46" i="1"/>
  <c r="J46" i="1"/>
  <c r="H46" i="1"/>
  <c r="F46" i="1"/>
  <c r="K26" i="1"/>
  <c r="J26" i="1"/>
  <c r="G136" i="1" l="1"/>
  <c r="F136" i="1"/>
  <c r="F137" i="1" s="1"/>
  <c r="F140" i="1" s="1"/>
  <c r="I72" i="1"/>
  <c r="I71" i="1" s="1"/>
  <c r="H72" i="1"/>
  <c r="H71" i="1" s="1"/>
  <c r="O82" i="6"/>
  <c r="P82" i="6"/>
  <c r="Q82" i="6"/>
  <c r="L72" i="1"/>
  <c r="L71" i="1" s="1"/>
  <c r="K72" i="1"/>
  <c r="K71" i="1" s="1"/>
  <c r="J72" i="1"/>
  <c r="J71" i="1" s="1"/>
  <c r="N97" i="6"/>
  <c r="N96" i="6" s="1"/>
  <c r="M97" i="6"/>
  <c r="M96" i="6" s="1"/>
  <c r="L97" i="6"/>
  <c r="L96" i="6" s="1"/>
  <c r="N87" i="6"/>
  <c r="M87" i="6"/>
  <c r="H78" i="1" l="1"/>
  <c r="H136" i="1" s="1"/>
  <c r="I78" i="1"/>
  <c r="I136" i="1" s="1"/>
  <c r="L78" i="1"/>
  <c r="L136" i="1" s="1"/>
  <c r="K78" i="1"/>
  <c r="K136" i="1" s="1"/>
  <c r="J78" i="1"/>
  <c r="J136" i="1" s="1"/>
  <c r="K137" i="1" l="1"/>
  <c r="K140" i="1" s="1"/>
  <c r="K141" i="1" s="1"/>
  <c r="J137" i="1"/>
  <c r="J140" i="1" s="1"/>
  <c r="J141" i="1" s="1"/>
  <c r="P95" i="6"/>
  <c r="O95" i="6"/>
  <c r="L95" i="6" l="1"/>
  <c r="O96" i="6" s="1"/>
  <c r="L86" i="6"/>
  <c r="L84" i="6"/>
  <c r="L83" i="6" s="1"/>
  <c r="N95" i="6"/>
  <c r="M95" i="6"/>
  <c r="P96" i="6" s="1"/>
  <c r="K97" i="6"/>
  <c r="K96" i="6" s="1"/>
  <c r="K95" i="6" s="1"/>
  <c r="J97" i="6"/>
  <c r="J96" i="6" s="1"/>
  <c r="J95" i="6" s="1"/>
  <c r="I97" i="6"/>
  <c r="I96" i="6" s="1"/>
  <c r="I95" i="6" s="1"/>
  <c r="G96" i="6"/>
  <c r="G95" i="6" s="1"/>
  <c r="F97" i="6"/>
  <c r="F96" i="6" s="1"/>
  <c r="F95" i="6" s="1"/>
  <c r="E97" i="6"/>
  <c r="E96" i="6" s="1"/>
  <c r="E95" i="6" s="1"/>
  <c r="N86" i="6"/>
  <c r="M86" i="6"/>
  <c r="K87" i="6"/>
  <c r="K86" i="6" s="1"/>
  <c r="J87" i="6"/>
  <c r="J86" i="6" s="1"/>
  <c r="I87" i="6"/>
  <c r="I86" i="6" s="1"/>
  <c r="G87" i="6"/>
  <c r="G86" i="6" s="1"/>
  <c r="F87" i="6"/>
  <c r="F86" i="6" s="1"/>
  <c r="E87" i="6"/>
  <c r="E86" i="6" s="1"/>
  <c r="N84" i="6"/>
  <c r="N83" i="6" s="1"/>
  <c r="N82" i="6" s="1"/>
  <c r="Q83" i="6" s="1"/>
  <c r="M84" i="6"/>
  <c r="M83" i="6" s="1"/>
  <c r="K84" i="6"/>
  <c r="K83" i="6" s="1"/>
  <c r="J84" i="6"/>
  <c r="J83" i="6" s="1"/>
  <c r="I84" i="6"/>
  <c r="I83" i="6" s="1"/>
  <c r="G83" i="6"/>
  <c r="F84" i="6"/>
  <c r="F83" i="6" s="1"/>
  <c r="E84" i="6"/>
  <c r="E83" i="6" s="1"/>
  <c r="F55" i="6"/>
  <c r="F54" i="6" s="1"/>
  <c r="E55" i="6"/>
  <c r="E54" i="6" s="1"/>
  <c r="F46" i="6"/>
  <c r="E46" i="6"/>
  <c r="F44" i="6"/>
  <c r="E44" i="6"/>
  <c r="F27" i="6"/>
  <c r="E27" i="6"/>
  <c r="F20" i="6"/>
  <c r="E20" i="6"/>
  <c r="F14" i="6"/>
  <c r="E14" i="6"/>
  <c r="F9" i="6"/>
  <c r="E9" i="6"/>
  <c r="F6" i="6"/>
  <c r="E6" i="6"/>
  <c r="E5" i="6" l="1"/>
  <c r="E19" i="6"/>
  <c r="E4" i="6" s="1"/>
  <c r="F5" i="6"/>
  <c r="J4" i="6"/>
  <c r="L82" i="6"/>
  <c r="O83" i="6" s="1"/>
  <c r="M82" i="6"/>
  <c r="P83" i="6" s="1"/>
  <c r="F19" i="6"/>
  <c r="L4" i="6"/>
  <c r="M4" i="6"/>
  <c r="I4" i="6"/>
  <c r="K4" i="6"/>
  <c r="K82" i="6"/>
  <c r="E82" i="6"/>
  <c r="I82" i="6"/>
  <c r="F82" i="6"/>
  <c r="J82" i="6"/>
  <c r="F4" i="6" l="1"/>
  <c r="J106" i="6"/>
  <c r="L106" i="6"/>
  <c r="H106" i="6"/>
  <c r="E106" i="6"/>
  <c r="F106" i="6"/>
  <c r="N106" i="6"/>
  <c r="M106" i="6"/>
  <c r="I106" i="6"/>
  <c r="G4" i="6"/>
  <c r="G106" i="6" s="1"/>
  <c r="K106" i="6"/>
  <c r="Q95" i="6"/>
  <c r="Q96" i="6" s="1"/>
  <c r="H137" i="1" l="1"/>
  <c r="H140" i="1" s="1"/>
  <c r="H141" i="1" s="1"/>
  <c r="F141" i="1"/>
  <c r="G140" i="1"/>
  <c r="G141" i="1" s="1"/>
  <c r="I137" i="1"/>
  <c r="I140" i="1" s="1"/>
  <c r="I141" i="1" s="1"/>
  <c r="L137" i="1" l="1"/>
  <c r="L140" i="1" s="1"/>
  <c r="L141" i="1" s="1"/>
  <c r="P4" i="6"/>
  <c r="P5" i="6" s="1"/>
  <c r="P106" i="6"/>
  <c r="P107" i="6" s="1"/>
  <c r="Q106" i="6"/>
  <c r="Q107" i="6" s="1"/>
  <c r="O4" i="6"/>
  <c r="O5" i="6" s="1"/>
  <c r="O106" i="6"/>
  <c r="O107" i="6" s="1"/>
  <c r="Q4" i="6" l="1"/>
  <c r="Q5" i="6" s="1"/>
</calcChain>
</file>

<file path=xl/sharedStrings.xml><?xml version="1.0" encoding="utf-8"?>
<sst xmlns="http://schemas.openxmlformats.org/spreadsheetml/2006/main" count="355" uniqueCount="250">
  <si>
    <t>Plánovanie, manažment a kontrola</t>
  </si>
  <si>
    <t>Program</t>
  </si>
  <si>
    <t>Podprogram</t>
  </si>
  <si>
    <t>1.1</t>
  </si>
  <si>
    <t>Výkon funkcie starostu</t>
  </si>
  <si>
    <t>EK</t>
  </si>
  <si>
    <t>Mzdy, platy a ostatné osobné vyrovnania</t>
  </si>
  <si>
    <t>Poistné a príspevok do poisťovní</t>
  </si>
  <si>
    <t>1.2</t>
  </si>
  <si>
    <t>Strategické plánovanie a projekty</t>
  </si>
  <si>
    <t>Tovary a služby</t>
  </si>
  <si>
    <t>1.3</t>
  </si>
  <si>
    <t>1.4</t>
  </si>
  <si>
    <t>Obecné zastupiteľstvo</t>
  </si>
  <si>
    <t>1.5</t>
  </si>
  <si>
    <t>1.6</t>
  </si>
  <si>
    <t>Členstvo v organizáciách a združeniach</t>
  </si>
  <si>
    <t>Tovary a služby / odmeny</t>
  </si>
  <si>
    <t>Tovary a služby / audit</t>
  </si>
  <si>
    <t>Bežné transfery</t>
  </si>
  <si>
    <t>Splácanie úrokov a ostatné platby súvisiace s úverom</t>
  </si>
  <si>
    <t>Splácanie istín z úveru</t>
  </si>
  <si>
    <t>Propagácia a marketing</t>
  </si>
  <si>
    <t>2.1</t>
  </si>
  <si>
    <t>Propagácia a prezentácia obce</t>
  </si>
  <si>
    <t>Interné služby</t>
  </si>
  <si>
    <t>3.1</t>
  </si>
  <si>
    <t>3.2</t>
  </si>
  <si>
    <t>3.3</t>
  </si>
  <si>
    <t>Obstarávanie kapitálových aktív</t>
  </si>
  <si>
    <t>3.4</t>
  </si>
  <si>
    <t>Vzdelávanie zamestnancov</t>
  </si>
  <si>
    <t>3.5</t>
  </si>
  <si>
    <t>3.6</t>
  </si>
  <si>
    <t>Služby občanom</t>
  </si>
  <si>
    <t>4.1</t>
  </si>
  <si>
    <t>Evidencia obyvateľstva</t>
  </si>
  <si>
    <t>4.2</t>
  </si>
  <si>
    <t>4.4</t>
  </si>
  <si>
    <t>Bezpečnosť</t>
  </si>
  <si>
    <t>5.1</t>
  </si>
  <si>
    <t>Ochrana majetku samosprávy a obyvateľov</t>
  </si>
  <si>
    <t>5.2</t>
  </si>
  <si>
    <t>Ochrana pred požiarmi</t>
  </si>
  <si>
    <t>5.3</t>
  </si>
  <si>
    <t>Verejné osvetlenie</t>
  </si>
  <si>
    <t>Odpadové hospodárstvo</t>
  </si>
  <si>
    <t>6.1</t>
  </si>
  <si>
    <t>Vývoz komunálneho odpadu</t>
  </si>
  <si>
    <t>Nakladanie s odpadovými vodami</t>
  </si>
  <si>
    <t>7.1</t>
  </si>
  <si>
    <t>7.2</t>
  </si>
  <si>
    <t>Vzdelávanie</t>
  </si>
  <si>
    <t>8.1</t>
  </si>
  <si>
    <t>Materská škola</t>
  </si>
  <si>
    <t>8.2</t>
  </si>
  <si>
    <t>Základná škola</t>
  </si>
  <si>
    <t>8.3</t>
  </si>
  <si>
    <t>Školský klub</t>
  </si>
  <si>
    <t>Príspevok na záujmové vzdelávanie detí podľa zákona 596/2003</t>
  </si>
  <si>
    <t>Bežné transfery - ostané CVČ</t>
  </si>
  <si>
    <t>9.1</t>
  </si>
  <si>
    <t>Športové ihriská</t>
  </si>
  <si>
    <t>9.2</t>
  </si>
  <si>
    <t>Organizovanie kultúrnych aktivít na území obce</t>
  </si>
  <si>
    <t>Podpora kultúrnych spolkov a organizácií</t>
  </si>
  <si>
    <t>Popis</t>
  </si>
  <si>
    <t>Bežné transfery zo ŠR</t>
  </si>
  <si>
    <t>Ochrana životného prostredia</t>
  </si>
  <si>
    <t>Sociálne služby</t>
  </si>
  <si>
    <t>Opatrovateľská služba</t>
  </si>
  <si>
    <t>Príspevky na stravovanie v školách</t>
  </si>
  <si>
    <t>Príspevky na školské pomôcky</t>
  </si>
  <si>
    <t>Aktivačná činnosť</t>
  </si>
  <si>
    <t>Technická a administratívna podpora úradu</t>
  </si>
  <si>
    <t>Kontrola a audit</t>
  </si>
  <si>
    <t>Kultúra a šport</t>
  </si>
  <si>
    <t>Správa, údržba a obstaranie hnuteľného majetku</t>
  </si>
  <si>
    <t>Správa, údržba budov, obstaranie nehnuteľného majetku</t>
  </si>
  <si>
    <t>6.4</t>
  </si>
  <si>
    <t>Obecný informačný systém a VT</t>
  </si>
  <si>
    <t>10.3</t>
  </si>
  <si>
    <t>10.4</t>
  </si>
  <si>
    <t>7.4</t>
  </si>
  <si>
    <t>7.5</t>
  </si>
  <si>
    <t>9.3</t>
  </si>
  <si>
    <t>9.4</t>
  </si>
  <si>
    <t>Ostatné obslužné činnosti</t>
  </si>
  <si>
    <t>10.5</t>
  </si>
  <si>
    <t>skutočnosť</t>
  </si>
  <si>
    <t>schválený</t>
  </si>
  <si>
    <t>očakávaná
skutočnosť</t>
  </si>
  <si>
    <t>návrh</t>
  </si>
  <si>
    <t>VÝDAVKY SPOLU</t>
  </si>
  <si>
    <t>Bežné výdavky</t>
  </si>
  <si>
    <t>Kapitálové výdavky</t>
  </si>
  <si>
    <t>Finančné operácie</t>
  </si>
  <si>
    <t>Prvok/
projekt</t>
  </si>
  <si>
    <t>3.2.1</t>
  </si>
  <si>
    <t>Finančné riadenie, účtovníctvo, daňová a rozpočtová politika</t>
  </si>
  <si>
    <t>6.4.1</t>
  </si>
  <si>
    <t>Poistné a príspevok do poisťovní / povodne</t>
  </si>
  <si>
    <t>Mzdy, platy a ostatné osobné vyrovnania / voľby</t>
  </si>
  <si>
    <t>Poistné a príspevok do poisťovní / voľby</t>
  </si>
  <si>
    <t>Tovary a služby / voľby</t>
  </si>
  <si>
    <t>Osobitný príjemca</t>
  </si>
  <si>
    <t>Správa a údržba cintorína</t>
  </si>
  <si>
    <t>Správa miestneho rozhlasu</t>
  </si>
  <si>
    <t>Komunikácie a verejné priestranstvá</t>
  </si>
  <si>
    <t>Stavebný úrad</t>
  </si>
  <si>
    <t>Kultúrny dom z projektu</t>
  </si>
  <si>
    <t>Kategória</t>
  </si>
  <si>
    <t>Položka</t>
  </si>
  <si>
    <t>Podpoložka</t>
  </si>
  <si>
    <t>Názov</t>
  </si>
  <si>
    <t>skutočnosť k 31.10.2013</t>
  </si>
  <si>
    <t>očakávaná skutočnosť</t>
  </si>
  <si>
    <t>Bežné príjmy</t>
  </si>
  <si>
    <t>SPOLU</t>
  </si>
  <si>
    <t>Daňové príjmy</t>
  </si>
  <si>
    <t>Dane z príjmov a kapitálového majetku</t>
  </si>
  <si>
    <t>Daň z príjmov fyzickej osoby</t>
  </si>
  <si>
    <t>003</t>
  </si>
  <si>
    <t>Výnos dane z príjmov poukázaný územnej samospráve</t>
  </si>
  <si>
    <t>Dane z majetku</t>
  </si>
  <si>
    <t>Daň z nehnuteľností</t>
  </si>
  <si>
    <t>001</t>
  </si>
  <si>
    <t>Z pozemkov</t>
  </si>
  <si>
    <t>002</t>
  </si>
  <si>
    <t>Zo stavieb</t>
  </si>
  <si>
    <t>Z bytov a nebytových priestorov v bytovom dome</t>
  </si>
  <si>
    <t>Dane za tovary a služby</t>
  </si>
  <si>
    <t>Dane</t>
  </si>
  <si>
    <t>Za psa</t>
  </si>
  <si>
    <t>Za nevýherné hracie prístroje</t>
  </si>
  <si>
    <t>006</t>
  </si>
  <si>
    <t>013</t>
  </si>
  <si>
    <t>Za komunálne odpady a drobné stavebné odpady</t>
  </si>
  <si>
    <t>Nedaňové príjmy</t>
  </si>
  <si>
    <t>Príjmy z podnikania a z vlastníctva majetku</t>
  </si>
  <si>
    <t>Príjmy z vlastníctva</t>
  </si>
  <si>
    <t>Z prenajatých pozemkov</t>
  </si>
  <si>
    <t>prenájom trhového miesta</t>
  </si>
  <si>
    <t>Z prenajatých budov, priestorov a objektov</t>
  </si>
  <si>
    <t>krátkodobé prenájmy - KD</t>
  </si>
  <si>
    <t>nájomná zmluva - nebytové priestory</t>
  </si>
  <si>
    <t>004</t>
  </si>
  <si>
    <t>Administratívne poplatky a iné poplatky a platby</t>
  </si>
  <si>
    <t>Administratívne poplatky</t>
  </si>
  <si>
    <t>Ostatné poplatky</t>
  </si>
  <si>
    <t>Pokuty, penále a iné sankcie</t>
  </si>
  <si>
    <t>Za porušenie predpisov</t>
  </si>
  <si>
    <t>Poplatky a platby z nepriemyselného a náhodného predaja a služieb</t>
  </si>
  <si>
    <t>Za predaj výrobkov, tovarov a služieb</t>
  </si>
  <si>
    <t>cintorínske poplatky</t>
  </si>
  <si>
    <t>inde nezaradené</t>
  </si>
  <si>
    <t>relácie v miestnom rozhlase</t>
  </si>
  <si>
    <t>Za jasle, materské školy a školské kluby detí</t>
  </si>
  <si>
    <t>Ďalšie administratívne poplatky a iné poplatky a platby</t>
  </si>
  <si>
    <t>005</t>
  </si>
  <si>
    <t>Za znečisťovanie ovzdušia</t>
  </si>
  <si>
    <t>Úroky z tuzemských úverov, pôžičiek, návratných finančných výpomocí, vkladov a ážio</t>
  </si>
  <si>
    <t>Z vkladov</t>
  </si>
  <si>
    <t>Iné nedaňové príjmy</t>
  </si>
  <si>
    <t>Vrátené neoprávnene použité alebo zadržané finančné prostriedky</t>
  </si>
  <si>
    <t>Od rozpočtovej organizácie a príspevkovej organizácie</t>
  </si>
  <si>
    <t>Ostatné príjmy</t>
  </si>
  <si>
    <t>Z náhrad z poistného plnenia</t>
  </si>
  <si>
    <t>012</t>
  </si>
  <si>
    <t>Z dobropisov</t>
  </si>
  <si>
    <t>019</t>
  </si>
  <si>
    <t>Z refundácie</t>
  </si>
  <si>
    <t>Granty a transfery</t>
  </si>
  <si>
    <t>Tuzemské bežné granty a transfery</t>
  </si>
  <si>
    <t>Granty</t>
  </si>
  <si>
    <t>Transfery v rámci verejnej správy</t>
  </si>
  <si>
    <t>Zo štátneho rozpočtu</t>
  </si>
  <si>
    <t>Register obyvateľov</t>
  </si>
  <si>
    <t>Stravovanie HN</t>
  </si>
  <si>
    <t>Školské potreby HN</t>
  </si>
  <si>
    <t>Voľby</t>
  </si>
  <si>
    <t>po zmenách</t>
  </si>
  <si>
    <t>k 30.11.2012</t>
  </si>
  <si>
    <t>Kapitálové príjmy</t>
  </si>
  <si>
    <t>Príjem z predaja pozemkov a nehmotných aktív</t>
  </si>
  <si>
    <t>233001 Príjem z predaja pozemkov</t>
  </si>
  <si>
    <t>Tuzemské kapitálové granty a transfery</t>
  </si>
  <si>
    <t>Príjmy z transakcií s finančnými aktívami a finančnými pasívami</t>
  </si>
  <si>
    <t>Z ostatných finančných operácií</t>
  </si>
  <si>
    <t>Zostatok prostriedkov z predchádzajúcich rokov</t>
  </si>
  <si>
    <t>Zostatok prostriedkov z minulých rokov</t>
  </si>
  <si>
    <t>Prevod prostriedkov z peňažných fondov</t>
  </si>
  <si>
    <t>Z rezervného fondu obce a z rezervného fondu vyššieho územného celku</t>
  </si>
  <si>
    <t>Z ostatných fondov obce a z ostatných fondov vyššieho územného celku</t>
  </si>
  <si>
    <t>Fond rozvoja obce</t>
  </si>
  <si>
    <t>Sponzorské</t>
  </si>
  <si>
    <t>PRÍJMY SPOLU</t>
  </si>
  <si>
    <t>opatrovateľská služba</t>
  </si>
  <si>
    <t>Životné prostredie</t>
  </si>
  <si>
    <t>Cestná doprava a pozemné komunikácie</t>
  </si>
  <si>
    <t>Na opatrovateľskú službu</t>
  </si>
  <si>
    <t>Povodeň</t>
  </si>
  <si>
    <t>MF SR</t>
  </si>
  <si>
    <t>Terénna sociálna práca</t>
  </si>
  <si>
    <t>PPA Bratislava</t>
  </si>
  <si>
    <t>Obstaranie kapitálových aktív</t>
  </si>
  <si>
    <t>poplatok za vodné</t>
  </si>
  <si>
    <t>poplatok za energiu</t>
  </si>
  <si>
    <t>Za stravné</t>
  </si>
  <si>
    <t>vlastné príjmy od MŠ a ŠJ</t>
  </si>
  <si>
    <t>Mzdy, platy a ostatné osobné vyrovnania z dotácie</t>
  </si>
  <si>
    <t>Poistné a príspevok do poisťovní z dotácie</t>
  </si>
  <si>
    <t>Tovary a služby z dotácie</t>
  </si>
  <si>
    <t>Envirofond Bratislava - vodovod</t>
  </si>
  <si>
    <t>Envirofond Bratislava - ČOV</t>
  </si>
  <si>
    <t>Rozšírenie ČOV</t>
  </si>
  <si>
    <t>6.4.2</t>
  </si>
  <si>
    <t>Obnova MŠ</t>
  </si>
  <si>
    <t>oprava plota, energie</t>
  </si>
  <si>
    <t>7.1.1</t>
  </si>
  <si>
    <t>Tovary a služby/ podpora šport.klubu</t>
  </si>
  <si>
    <t>úver</t>
  </si>
  <si>
    <t>web stránka-oprava</t>
  </si>
  <si>
    <t>el.energia, plyn, voda a údržba budov</t>
  </si>
  <si>
    <t>drobný majetok do 1700 €, materiál, údržba kanc.strojov,</t>
  </si>
  <si>
    <t>poštovné, kanc.potreby</t>
  </si>
  <si>
    <t>Envirofond Bratislava - kanalizácia</t>
  </si>
  <si>
    <t>Rozšírenie vodovod a kanalizácia</t>
  </si>
  <si>
    <t>Mzdy, platy a ostatné osobné vyrovnania MŠ</t>
  </si>
  <si>
    <t>Poistné a príspevok do poisťovní MŠ</t>
  </si>
  <si>
    <t>Mzdy, platy a ostatné osobné vyrovnania ŠJ</t>
  </si>
  <si>
    <t>Poistné a príspevok do poisťovní ŠJ</t>
  </si>
  <si>
    <t>Tovary a služby ŠJ</t>
  </si>
  <si>
    <t>Mzdy, platy a ostatné osobné vyrovnania AČ</t>
  </si>
  <si>
    <t>Mzdy, platy a ostatné osobné vyrovnania 54</t>
  </si>
  <si>
    <t>Mzdy, platy a ostatné osobné vyrovnania 50j</t>
  </si>
  <si>
    <t>Výdavky</t>
  </si>
  <si>
    <t>rozdiel</t>
  </si>
  <si>
    <t>Školská jedáleň</t>
  </si>
  <si>
    <t>DPO SR</t>
  </si>
  <si>
    <t>DCOM</t>
  </si>
  <si>
    <t>komunikácie IBV</t>
  </si>
  <si>
    <t>Sanácia nelegálnych skládok</t>
  </si>
  <si>
    <t>Na sanáciu nezákonných skládok</t>
  </si>
  <si>
    <t>Osobitný príjemca - prídavky na deti</t>
  </si>
  <si>
    <t>9.5</t>
  </si>
  <si>
    <t>KD Bukovinka</t>
  </si>
  <si>
    <t>SAŽP Bratislava</t>
  </si>
  <si>
    <t>Dotácia MŠ</t>
  </si>
  <si>
    <t>Ministerstvo vnútra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</si>
</sst>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4"/>
      <name val="Calibri"/>
      <family val="2"/>
      <charset val="238"/>
      <scheme val="minor"/>
    </font>
    <font>
      <sz val="11"/>
      <color indexed="27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1"/>
      <color indexed="42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indexed="42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62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4" fontId="1" fillId="0" borderId="1" xfId="0" applyNumberFormat="1" applyFont="1" applyFill="1" applyBorder="1"/>
    <xf numFmtId="0" fontId="1" fillId="4" borderId="8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/>
    <xf numFmtId="0" fontId="0" fillId="0" borderId="3" xfId="0" applyFill="1" applyBorder="1" applyAlignment="1">
      <alignment horizontal="center"/>
    </xf>
    <xf numFmtId="4" fontId="1" fillId="4" borderId="3" xfId="0" applyNumberFormat="1" applyFont="1" applyFill="1" applyBorder="1"/>
    <xf numFmtId="4" fontId="1" fillId="5" borderId="3" xfId="0" applyNumberFormat="1" applyFont="1" applyFill="1" applyBorder="1"/>
    <xf numFmtId="0" fontId="0" fillId="0" borderId="4" xfId="0" applyFill="1" applyBorder="1" applyAlignment="1">
      <alignment horizontal="center"/>
    </xf>
    <xf numFmtId="4" fontId="1" fillId="4" borderId="4" xfId="0" applyNumberFormat="1" applyFont="1" applyFill="1" applyBorder="1"/>
    <xf numFmtId="4" fontId="1" fillId="5" borderId="4" xfId="0" applyNumberFormat="1" applyFont="1" applyFill="1" applyBorder="1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/>
    <xf numFmtId="4" fontId="0" fillId="0" borderId="3" xfId="0" applyNumberFormat="1" applyFont="1" applyFill="1" applyBorder="1"/>
    <xf numFmtId="4" fontId="0" fillId="0" borderId="4" xfId="0" applyNumberFormat="1" applyFont="1" applyFill="1" applyBorder="1"/>
    <xf numFmtId="0" fontId="0" fillId="0" borderId="0" xfId="0" applyFont="1" applyFill="1"/>
    <xf numFmtId="0" fontId="0" fillId="3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/>
    <xf numFmtId="4" fontId="0" fillId="0" borderId="8" xfId="0" applyNumberFormat="1" applyFont="1" applyFill="1" applyBorder="1"/>
    <xf numFmtId="4" fontId="0" fillId="0" borderId="1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4" fontId="1" fillId="6" borderId="1" xfId="0" applyNumberFormat="1" applyFont="1" applyFill="1" applyBorder="1"/>
    <xf numFmtId="4" fontId="0" fillId="0" borderId="0" xfId="0" applyNumberFormat="1" applyFill="1"/>
    <xf numFmtId="4" fontId="0" fillId="3" borderId="1" xfId="0" applyNumberFormat="1" applyFont="1" applyFill="1" applyBorder="1"/>
    <xf numFmtId="4" fontId="0" fillId="3" borderId="3" xfId="0" applyNumberFormat="1" applyFont="1" applyFill="1" applyBorder="1"/>
    <xf numFmtId="4" fontId="0" fillId="3" borderId="4" xfId="0" applyNumberFormat="1" applyFont="1" applyFill="1" applyBorder="1"/>
    <xf numFmtId="4" fontId="0" fillId="6" borderId="1" xfId="0" applyNumberFormat="1" applyFont="1" applyFill="1" applyBorder="1"/>
    <xf numFmtId="4" fontId="0" fillId="6" borderId="3" xfId="0" applyNumberFormat="1" applyFont="1" applyFill="1" applyBorder="1"/>
    <xf numFmtId="4" fontId="0" fillId="6" borderId="4" xfId="0" applyNumberFormat="1" applyFont="1" applyFill="1" applyBorder="1"/>
    <xf numFmtId="0" fontId="6" fillId="0" borderId="0" xfId="1" applyFont="1" applyBorder="1"/>
    <xf numFmtId="0" fontId="6" fillId="0" borderId="0" xfId="1" applyFont="1"/>
    <xf numFmtId="0" fontId="8" fillId="9" borderId="14" xfId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6" fillId="9" borderId="20" xfId="1" applyFont="1" applyFill="1" applyBorder="1" applyAlignment="1">
      <alignment horizontal="center" vertical="center" wrapText="1"/>
    </xf>
    <xf numFmtId="0" fontId="9" fillId="9" borderId="20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9" borderId="21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left" vertical="center" wrapText="1"/>
    </xf>
    <xf numFmtId="3" fontId="10" fillId="3" borderId="24" xfId="1" applyNumberFormat="1" applyFont="1" applyFill="1" applyBorder="1" applyAlignment="1">
      <alignment horizontal="right"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3" fontId="10" fillId="3" borderId="26" xfId="1" applyNumberFormat="1" applyFont="1" applyFill="1" applyBorder="1" applyAlignment="1">
      <alignment horizontal="right" vertical="center" wrapText="1"/>
    </xf>
    <xf numFmtId="0" fontId="11" fillId="0" borderId="0" xfId="1" applyFont="1" applyFill="1" applyBorder="1"/>
    <xf numFmtId="3" fontId="11" fillId="0" borderId="0" xfId="1" applyNumberFormat="1" applyFont="1" applyFill="1"/>
    <xf numFmtId="0" fontId="11" fillId="0" borderId="0" xfId="1" applyFont="1" applyFill="1"/>
    <xf numFmtId="0" fontId="10" fillId="8" borderId="2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left" vertical="center" wrapText="1"/>
    </xf>
    <xf numFmtId="3" fontId="10" fillId="8" borderId="2" xfId="1" applyNumberFormat="1" applyFont="1" applyFill="1" applyBorder="1" applyAlignment="1">
      <alignment horizontal="right" vertical="center" wrapText="1"/>
    </xf>
    <xf numFmtId="3" fontId="10" fillId="8" borderId="10" xfId="1" applyNumberFormat="1" applyFont="1" applyFill="1" applyBorder="1" applyAlignment="1">
      <alignment horizontal="right" vertical="center" wrapText="1"/>
    </xf>
    <xf numFmtId="3" fontId="10" fillId="8" borderId="12" xfId="1" applyNumberFormat="1" applyFont="1" applyFill="1" applyBorder="1" applyAlignment="1">
      <alignment horizontal="right" vertical="center" wrapText="1"/>
    </xf>
    <xf numFmtId="0" fontId="11" fillId="0" borderId="0" xfId="1" applyFont="1" applyBorder="1"/>
    <xf numFmtId="0" fontId="11" fillId="0" borderId="0" xfId="1" applyFont="1"/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>
      <alignment horizontal="right" vertical="center" wrapText="1"/>
    </xf>
    <xf numFmtId="3" fontId="10" fillId="2" borderId="3" xfId="1" applyNumberFormat="1" applyFont="1" applyFill="1" applyBorder="1" applyAlignment="1">
      <alignment horizontal="right" vertical="center" wrapText="1"/>
    </xf>
    <xf numFmtId="3" fontId="10" fillId="2" borderId="27" xfId="1" applyNumberFormat="1" applyFont="1" applyFill="1" applyBorder="1" applyAlignment="1">
      <alignment horizontal="right" vertical="center" wrapText="1"/>
    </xf>
    <xf numFmtId="3" fontId="10" fillId="2" borderId="4" xfId="1" applyNumberFormat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3" fontId="11" fillId="0" borderId="27" xfId="1" applyNumberFormat="1" applyFont="1" applyBorder="1" applyAlignment="1">
      <alignment horizontal="right" vertical="center" wrapText="1"/>
    </xf>
    <xf numFmtId="3" fontId="11" fillId="0" borderId="4" xfId="1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3" fontId="14" fillId="0" borderId="4" xfId="1" applyNumberFormat="1" applyFont="1" applyBorder="1" applyAlignment="1">
      <alignment horizontal="right" vertical="center" wrapText="1"/>
    </xf>
    <xf numFmtId="3" fontId="11" fillId="0" borderId="0" xfId="1" applyNumberFormat="1" applyFont="1"/>
    <xf numFmtId="9" fontId="11" fillId="0" borderId="0" xfId="1" applyNumberFormat="1" applyFont="1"/>
    <xf numFmtId="0" fontId="10" fillId="8" borderId="1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left" vertical="center" wrapText="1"/>
    </xf>
    <xf numFmtId="3" fontId="10" fillId="8" borderId="1" xfId="1" applyNumberFormat="1" applyFont="1" applyFill="1" applyBorder="1" applyAlignment="1">
      <alignment horizontal="right" vertical="center" wrapText="1"/>
    </xf>
    <xf numFmtId="3" fontId="10" fillId="8" borderId="3" xfId="1" applyNumberFormat="1" applyFont="1" applyFill="1" applyBorder="1" applyAlignment="1">
      <alignment horizontal="right" vertical="center" wrapText="1"/>
    </xf>
    <xf numFmtId="3" fontId="10" fillId="8" borderId="27" xfId="1" applyNumberFormat="1" applyFont="1" applyFill="1" applyBorder="1" applyAlignment="1">
      <alignment horizontal="right" vertical="center" wrapText="1"/>
    </xf>
    <xf numFmtId="3" fontId="10" fillId="8" borderId="4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Border="1"/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1" fillId="0" borderId="3" xfId="1" applyNumberFormat="1" applyFont="1" applyFill="1" applyBorder="1" applyAlignment="1">
      <alignment horizontal="right" vertical="center" wrapText="1"/>
    </xf>
    <xf numFmtId="3" fontId="11" fillId="0" borderId="27" xfId="1" applyNumberFormat="1" applyFont="1" applyFill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11" borderId="32" xfId="1" applyFont="1" applyFill="1" applyBorder="1" applyAlignment="1">
      <alignment horizontal="center" vertical="center" wrapText="1"/>
    </xf>
    <xf numFmtId="0" fontId="17" fillId="10" borderId="33" xfId="1" applyFont="1" applyFill="1" applyBorder="1" applyAlignment="1">
      <alignment horizontal="center" vertical="center" wrapText="1"/>
    </xf>
    <xf numFmtId="0" fontId="17" fillId="10" borderId="34" xfId="1" applyFont="1" applyFill="1" applyBorder="1" applyAlignment="1">
      <alignment horizontal="left" vertical="center" wrapText="1"/>
    </xf>
    <xf numFmtId="0" fontId="18" fillId="11" borderId="32" xfId="1" applyFont="1" applyFill="1" applyBorder="1" applyAlignment="1">
      <alignment horizontal="center" vertical="center" wrapText="1"/>
    </xf>
    <xf numFmtId="0" fontId="19" fillId="0" borderId="33" xfId="1" applyFont="1" applyBorder="1" applyAlignment="1">
      <alignment horizontal="left" vertical="center" wrapText="1"/>
    </xf>
    <xf numFmtId="0" fontId="19" fillId="0" borderId="35" xfId="1" applyFont="1" applyBorder="1" applyAlignment="1">
      <alignment horizontal="left" vertical="center" wrapText="1"/>
    </xf>
    <xf numFmtId="3" fontId="19" fillId="0" borderId="0" xfId="1" applyNumberFormat="1" applyFont="1" applyBorder="1" applyAlignment="1">
      <alignment horizontal="right" vertical="center" wrapText="1"/>
    </xf>
    <xf numFmtId="0" fontId="20" fillId="0" borderId="0" xfId="1" applyFont="1"/>
    <xf numFmtId="0" fontId="11" fillId="8" borderId="1" xfId="1" applyFont="1" applyFill="1" applyBorder="1" applyAlignment="1">
      <alignment horizontal="center" vertical="center" wrapText="1"/>
    </xf>
    <xf numFmtId="3" fontId="11" fillId="8" borderId="1" xfId="1" applyNumberFormat="1" applyFont="1" applyFill="1" applyBorder="1" applyAlignment="1">
      <alignment horizontal="right" vertical="center" wrapText="1"/>
    </xf>
    <xf numFmtId="3" fontId="11" fillId="8" borderId="3" xfId="1" applyNumberFormat="1" applyFont="1" applyFill="1" applyBorder="1" applyAlignment="1">
      <alignment horizontal="right" vertical="center" wrapText="1"/>
    </xf>
    <xf numFmtId="3" fontId="11" fillId="8" borderId="27" xfId="1" applyNumberFormat="1" applyFont="1" applyFill="1" applyBorder="1" applyAlignment="1">
      <alignment horizontal="right" vertical="center" wrapText="1"/>
    </xf>
    <xf numFmtId="3" fontId="11" fillId="8" borderId="4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right" vertical="center" wrapText="1"/>
    </xf>
    <xf numFmtId="3" fontId="11" fillId="2" borderId="3" xfId="1" applyNumberFormat="1" applyFont="1" applyFill="1" applyBorder="1" applyAlignment="1">
      <alignment horizontal="right" vertical="center" wrapText="1"/>
    </xf>
    <xf numFmtId="3" fontId="11" fillId="2" borderId="27" xfId="1" applyNumberFormat="1" applyFont="1" applyFill="1" applyBorder="1" applyAlignment="1">
      <alignment horizontal="right" vertical="center" wrapText="1"/>
    </xf>
    <xf numFmtId="3" fontId="11" fillId="2" borderId="4" xfId="1" applyNumberFormat="1" applyFont="1" applyFill="1" applyBorder="1" applyAlignment="1">
      <alignment horizontal="right" vertical="center" wrapText="1"/>
    </xf>
    <xf numFmtId="0" fontId="19" fillId="0" borderId="0" xfId="1" applyFont="1"/>
    <xf numFmtId="3" fontId="4" fillId="12" borderId="24" xfId="1" applyNumberFormat="1" applyFont="1" applyFill="1" applyBorder="1" applyAlignment="1">
      <alignment vertical="center"/>
    </xf>
    <xf numFmtId="3" fontId="4" fillId="12" borderId="25" xfId="1" applyNumberFormat="1" applyFont="1" applyFill="1" applyBorder="1" applyAlignment="1">
      <alignment vertical="center"/>
    </xf>
    <xf numFmtId="3" fontId="4" fillId="12" borderId="26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3" fontId="6" fillId="0" borderId="0" xfId="1" applyNumberFormat="1" applyFont="1"/>
    <xf numFmtId="4" fontId="1" fillId="0" borderId="3" xfId="0" applyNumberFormat="1" applyFont="1" applyFill="1" applyBorder="1"/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1" fillId="0" borderId="4" xfId="0" applyNumberFormat="1" applyFont="1" applyFill="1" applyBorder="1"/>
    <xf numFmtId="4" fontId="1" fillId="6" borderId="4" xfId="0" applyNumberFormat="1" applyFont="1" applyFill="1" applyBorder="1"/>
    <xf numFmtId="0" fontId="16" fillId="11" borderId="36" xfId="1" applyFont="1" applyFill="1" applyBorder="1" applyAlignment="1">
      <alignment horizontal="center" vertical="center" wrapText="1"/>
    </xf>
    <xf numFmtId="0" fontId="18" fillId="11" borderId="36" xfId="1" applyFont="1" applyFill="1" applyBorder="1" applyAlignment="1">
      <alignment horizontal="center" vertical="center" wrapText="1"/>
    </xf>
    <xf numFmtId="0" fontId="7" fillId="9" borderId="37" xfId="1" applyFont="1" applyFill="1" applyBorder="1" applyAlignment="1">
      <alignment horizontal="center" vertical="center" wrapText="1"/>
    </xf>
    <xf numFmtId="3" fontId="10" fillId="3" borderId="38" xfId="1" applyNumberFormat="1" applyFont="1" applyFill="1" applyBorder="1" applyAlignment="1">
      <alignment horizontal="right" vertical="center" wrapText="1"/>
    </xf>
    <xf numFmtId="0" fontId="16" fillId="11" borderId="39" xfId="1" applyFont="1" applyFill="1" applyBorder="1" applyAlignment="1">
      <alignment horizontal="center" vertical="center" wrapText="1"/>
    </xf>
    <xf numFmtId="0" fontId="18" fillId="11" borderId="39" xfId="1" applyFont="1" applyFill="1" applyBorder="1" applyAlignment="1">
      <alignment horizontal="center" vertical="center" wrapText="1"/>
    </xf>
    <xf numFmtId="0" fontId="7" fillId="9" borderId="40" xfId="1" applyFont="1" applyFill="1" applyBorder="1" applyAlignment="1">
      <alignment horizontal="center" vertical="center" wrapText="1"/>
    </xf>
    <xf numFmtId="3" fontId="10" fillId="3" borderId="41" xfId="1" applyNumberFormat="1" applyFont="1" applyFill="1" applyBorder="1" applyAlignment="1">
      <alignment horizontal="right" vertical="center" wrapText="1"/>
    </xf>
    <xf numFmtId="0" fontId="10" fillId="11" borderId="42" xfId="1" applyFont="1" applyFill="1" applyBorder="1" applyAlignment="1">
      <alignment horizontal="center" vertical="center" wrapText="1"/>
    </xf>
    <xf numFmtId="0" fontId="11" fillId="11" borderId="42" xfId="1" applyFont="1" applyFill="1" applyBorder="1" applyAlignment="1">
      <alignment horizontal="center" vertical="center" wrapText="1"/>
    </xf>
    <xf numFmtId="3" fontId="10" fillId="0" borderId="28" xfId="1" applyNumberFormat="1" applyFont="1" applyBorder="1" applyAlignment="1">
      <alignment horizontal="right" vertical="center" wrapText="1"/>
    </xf>
    <xf numFmtId="3" fontId="11" fillId="0" borderId="7" xfId="1" applyNumberFormat="1" applyFont="1" applyBorder="1" applyAlignment="1">
      <alignment horizontal="right" vertical="center" wrapText="1"/>
    </xf>
    <xf numFmtId="3" fontId="14" fillId="0" borderId="7" xfId="1" applyNumberFormat="1" applyFont="1" applyBorder="1" applyAlignment="1">
      <alignment horizontal="right" vertical="center" wrapText="1"/>
    </xf>
    <xf numFmtId="3" fontId="4" fillId="12" borderId="38" xfId="1" applyNumberFormat="1" applyFont="1" applyFill="1" applyBorder="1" applyAlignment="1">
      <alignment vertical="center"/>
    </xf>
    <xf numFmtId="3" fontId="14" fillId="0" borderId="27" xfId="1" applyNumberFormat="1" applyFont="1" applyBorder="1" applyAlignment="1">
      <alignment horizontal="right" vertical="center" wrapText="1"/>
    </xf>
    <xf numFmtId="3" fontId="4" fillId="12" borderId="43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" fontId="11" fillId="0" borderId="0" xfId="1" applyNumberFormat="1" applyFont="1" applyFill="1" applyBorder="1"/>
    <xf numFmtId="4" fontId="11" fillId="0" borderId="0" xfId="1" applyNumberFormat="1" applyFont="1" applyBorder="1"/>
    <xf numFmtId="4" fontId="11" fillId="0" borderId="0" xfId="1" applyNumberFormat="1" applyFont="1"/>
    <xf numFmtId="4" fontId="0" fillId="0" borderId="0" xfId="0" applyNumberFormat="1" applyFont="1" applyFill="1"/>
    <xf numFmtId="4" fontId="1" fillId="0" borderId="0" xfId="0" applyNumberFormat="1" applyFont="1" applyFill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" fillId="3" borderId="7" xfId="0" applyNumberFormat="1" applyFont="1" applyFill="1" applyBorder="1"/>
    <xf numFmtId="0" fontId="0" fillId="0" borderId="16" xfId="0" applyFill="1" applyBorder="1" applyAlignment="1">
      <alignment horizontal="center"/>
    </xf>
    <xf numFmtId="4" fontId="1" fillId="4" borderId="27" xfId="0" applyNumberFormat="1" applyFont="1" applyFill="1" applyBorder="1"/>
    <xf numFmtId="4" fontId="1" fillId="5" borderId="27" xfId="0" applyNumberFormat="1" applyFont="1" applyFill="1" applyBorder="1"/>
    <xf numFmtId="4" fontId="0" fillId="0" borderId="27" xfId="0" applyNumberFormat="1" applyFont="1" applyFill="1" applyBorder="1"/>
    <xf numFmtId="4" fontId="0" fillId="3" borderId="27" xfId="0" applyNumberFormat="1" applyFont="1" applyFill="1" applyBorder="1"/>
    <xf numFmtId="4" fontId="0" fillId="6" borderId="27" xfId="0" applyNumberFormat="1" applyFont="1" applyFill="1" applyBorder="1"/>
    <xf numFmtId="4" fontId="0" fillId="0" borderId="45" xfId="0" applyNumberFormat="1" applyFont="1" applyFill="1" applyBorder="1"/>
    <xf numFmtId="4" fontId="1" fillId="0" borderId="27" xfId="0" applyNumberFormat="1" applyFont="1" applyFill="1" applyBorder="1"/>
    <xf numFmtId="4" fontId="1" fillId="3" borderId="27" xfId="0" applyNumberFormat="1" applyFont="1" applyFill="1" applyBorder="1"/>
    <xf numFmtId="4" fontId="1" fillId="6" borderId="46" xfId="0" applyNumberFormat="1" applyFont="1" applyFill="1" applyBorder="1"/>
    <xf numFmtId="0" fontId="0" fillId="0" borderId="1" xfId="0" applyFill="1" applyBorder="1" applyAlignment="1">
      <alignment horizontal="left" vertical="center"/>
    </xf>
    <xf numFmtId="0" fontId="0" fillId="13" borderId="0" xfId="0" applyFont="1" applyFill="1"/>
    <xf numFmtId="0" fontId="1" fillId="5" borderId="1" xfId="0" applyFont="1" applyFill="1" applyBorder="1" applyAlignment="1">
      <alignment horizontal="left" vertical="center"/>
    </xf>
    <xf numFmtId="4" fontId="21" fillId="0" borderId="0" xfId="1" applyNumberFormat="1" applyFont="1" applyBorder="1"/>
    <xf numFmtId="3" fontId="11" fillId="0" borderId="47" xfId="1" applyNumberFormat="1" applyFont="1" applyFill="1" applyBorder="1" applyAlignment="1">
      <alignment horizontal="right" vertical="center" wrapText="1"/>
    </xf>
    <xf numFmtId="3" fontId="10" fillId="8" borderId="48" xfId="1" applyNumberFormat="1" applyFont="1" applyFill="1" applyBorder="1" applyAlignment="1">
      <alignment horizontal="right" vertical="center" wrapText="1"/>
    </xf>
    <xf numFmtId="3" fontId="14" fillId="0" borderId="7" xfId="1" applyNumberFormat="1" applyFont="1" applyFill="1" applyBorder="1" applyAlignment="1">
      <alignment horizontal="right" vertical="center" wrapText="1"/>
    </xf>
    <xf numFmtId="3" fontId="11" fillId="0" borderId="49" xfId="1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/>
    <xf numFmtId="0" fontId="6" fillId="0" borderId="4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8" fillId="9" borderId="14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left" vertical="center" wrapText="1"/>
    </xf>
    <xf numFmtId="0" fontId="10" fillId="3" borderId="24" xfId="1" applyFont="1" applyFill="1" applyBorder="1" applyAlignment="1">
      <alignment horizontal="left" vertical="center" wrapText="1"/>
    </xf>
    <xf numFmtId="0" fontId="4" fillId="12" borderId="23" xfId="1" applyFont="1" applyFill="1" applyBorder="1" applyAlignment="1">
      <alignment horizontal="left" vertical="center"/>
    </xf>
    <xf numFmtId="0" fontId="4" fillId="12" borderId="24" xfId="1" applyFont="1" applyFill="1" applyBorder="1" applyAlignment="1">
      <alignment horizontal="left" vertical="center"/>
    </xf>
    <xf numFmtId="0" fontId="7" fillId="9" borderId="13" xfId="1" applyFont="1" applyFill="1" applyBorder="1" applyAlignment="1">
      <alignment horizontal="center" vertical="center" textRotation="90" wrapText="1"/>
    </xf>
    <xf numFmtId="0" fontId="7" fillId="9" borderId="19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textRotation="90" wrapText="1"/>
    </xf>
    <xf numFmtId="0" fontId="7" fillId="9" borderId="20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15" fillId="10" borderId="29" xfId="1" applyFont="1" applyFill="1" applyBorder="1" applyAlignment="1">
      <alignment horizontal="left" vertical="center" wrapText="1"/>
    </xf>
    <xf numFmtId="0" fontId="15" fillId="10" borderId="30" xfId="1" applyFont="1" applyFill="1" applyBorder="1" applyAlignment="1">
      <alignment horizontal="left" vertical="center" wrapText="1"/>
    </xf>
    <xf numFmtId="0" fontId="15" fillId="10" borderId="31" xfId="1" applyFont="1" applyFill="1" applyBorder="1" applyAlignment="1">
      <alignment horizontal="left" vertical="center" wrapText="1"/>
    </xf>
    <xf numFmtId="0" fontId="16" fillId="11" borderId="32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4" fontId="0" fillId="7" borderId="3" xfId="0" applyNumberFormat="1" applyFont="1" applyFill="1" applyBorder="1"/>
    <xf numFmtId="4" fontId="0" fillId="7" borderId="27" xfId="0" applyNumberFormat="1" applyFont="1" applyFill="1" applyBorder="1"/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109"/>
  <sheetViews>
    <sheetView tabSelected="1" topLeftCell="A2" zoomScaleNormal="100" workbookViewId="0">
      <pane ySplit="2" topLeftCell="A48" activePane="bottomLeft" state="frozen"/>
      <selection activeCell="A2" sqref="A2"/>
      <selection pane="bottomLeft" activeCell="M48" sqref="M48"/>
    </sheetView>
  </sheetViews>
  <sheetFormatPr defaultRowHeight="12.75" x14ac:dyDescent="0.2"/>
  <cols>
    <col min="1" max="3" width="5" style="80" customWidth="1"/>
    <col min="4" max="4" width="48.28515625" style="80" customWidth="1"/>
    <col min="5" max="6" width="10.42578125" style="80" hidden="1" customWidth="1"/>
    <col min="7" max="9" width="10.42578125" style="80" customWidth="1"/>
    <col min="10" max="10" width="10.42578125" style="80" hidden="1" customWidth="1"/>
    <col min="11" max="14" width="10.42578125" style="80" customWidth="1"/>
    <col min="15" max="17" width="12" style="80" customWidth="1"/>
    <col min="18" max="18" width="9.140625" style="80" hidden="1" customWidth="1"/>
    <col min="19" max="19" width="9.140625" style="80" customWidth="1"/>
    <col min="20" max="16384" width="9.140625" style="80"/>
  </cols>
  <sheetData>
    <row r="1" spans="1:19" ht="13.5" hidden="1" collapsed="1" thickBo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9" ht="21" customHeight="1" thickTop="1" x14ac:dyDescent="0.2">
      <c r="A2" s="231" t="s">
        <v>111</v>
      </c>
      <c r="B2" s="233" t="s">
        <v>112</v>
      </c>
      <c r="C2" s="233" t="s">
        <v>113</v>
      </c>
      <c r="D2" s="235" t="s">
        <v>114</v>
      </c>
      <c r="E2" s="81">
        <v>2010</v>
      </c>
      <c r="F2" s="81">
        <v>2011</v>
      </c>
      <c r="G2" s="81">
        <v>2014</v>
      </c>
      <c r="H2" s="81">
        <v>2015</v>
      </c>
      <c r="I2" s="225">
        <v>2016</v>
      </c>
      <c r="J2" s="225"/>
      <c r="K2" s="226"/>
      <c r="L2" s="82">
        <v>2017</v>
      </c>
      <c r="M2" s="83">
        <v>2018</v>
      </c>
      <c r="N2" s="84">
        <v>2019</v>
      </c>
      <c r="O2" s="79"/>
    </row>
    <row r="3" spans="1:19" ht="27" customHeight="1" thickBot="1" x14ac:dyDescent="0.25">
      <c r="A3" s="232"/>
      <c r="B3" s="234"/>
      <c r="C3" s="234"/>
      <c r="D3" s="236"/>
      <c r="E3" s="85" t="s">
        <v>89</v>
      </c>
      <c r="F3" s="86" t="s">
        <v>89</v>
      </c>
      <c r="G3" s="86" t="s">
        <v>89</v>
      </c>
      <c r="H3" s="86" t="s">
        <v>89</v>
      </c>
      <c r="I3" s="86" t="s">
        <v>90</v>
      </c>
      <c r="J3" s="87" t="s">
        <v>115</v>
      </c>
      <c r="K3" s="88" t="s">
        <v>116</v>
      </c>
      <c r="L3" s="179" t="s">
        <v>92</v>
      </c>
      <c r="M3" s="175" t="s">
        <v>92</v>
      </c>
      <c r="N3" s="89" t="s">
        <v>92</v>
      </c>
      <c r="O3" s="221" t="s">
        <v>236</v>
      </c>
      <c r="P3" s="222"/>
      <c r="Q3" s="222"/>
    </row>
    <row r="4" spans="1:19" s="96" customFormat="1" ht="25.5" customHeight="1" thickBot="1" x14ac:dyDescent="0.3">
      <c r="A4" s="227" t="s">
        <v>117</v>
      </c>
      <c r="B4" s="228"/>
      <c r="C4" s="228"/>
      <c r="D4" s="90" t="s">
        <v>118</v>
      </c>
      <c r="E4" s="91">
        <f t="shared" ref="E4:M4" si="0">SUM(E19+E54+E5)</f>
        <v>940996</v>
      </c>
      <c r="F4" s="91">
        <f t="shared" si="0"/>
        <v>1009883</v>
      </c>
      <c r="G4" s="91">
        <f t="shared" si="0"/>
        <v>339729</v>
      </c>
      <c r="H4" s="92">
        <f t="shared" si="0"/>
        <v>418060</v>
      </c>
      <c r="I4" s="92">
        <f t="shared" si="0"/>
        <v>421725</v>
      </c>
      <c r="J4" s="92">
        <f t="shared" si="0"/>
        <v>0</v>
      </c>
      <c r="K4" s="92">
        <f t="shared" si="0"/>
        <v>480529</v>
      </c>
      <c r="L4" s="180">
        <f t="shared" si="0"/>
        <v>443221</v>
      </c>
      <c r="M4" s="176">
        <f t="shared" si="0"/>
        <v>429077</v>
      </c>
      <c r="N4" s="92">
        <f>SUM(N19+N54+N5)</f>
        <v>431257</v>
      </c>
      <c r="O4" s="194">
        <f>' vydavky'!J137</f>
        <v>430005</v>
      </c>
      <c r="P4" s="194">
        <f>' vydavky'!K137</f>
        <v>422077</v>
      </c>
      <c r="Q4" s="194">
        <f>' vydavky'!L137</f>
        <v>424257</v>
      </c>
    </row>
    <row r="5" spans="1:19" s="104" customFormat="1" ht="15" x14ac:dyDescent="0.25">
      <c r="A5" s="97">
        <v>100</v>
      </c>
      <c r="B5" s="98"/>
      <c r="C5" s="98"/>
      <c r="D5" s="99" t="s">
        <v>119</v>
      </c>
      <c r="E5" s="100">
        <f>E6+E9+E14</f>
        <v>419314</v>
      </c>
      <c r="F5" s="100">
        <f t="shared" ref="F5:M5" si="1">F6+F9+F14</f>
        <v>497129</v>
      </c>
      <c r="G5" s="100">
        <f t="shared" si="1"/>
        <v>189837</v>
      </c>
      <c r="H5" s="100">
        <f t="shared" si="1"/>
        <v>212966</v>
      </c>
      <c r="I5" s="100">
        <f t="shared" si="1"/>
        <v>251075</v>
      </c>
      <c r="J5" s="100">
        <f t="shared" si="1"/>
        <v>0</v>
      </c>
      <c r="K5" s="101">
        <f t="shared" si="1"/>
        <v>261383</v>
      </c>
      <c r="L5" s="217">
        <f t="shared" si="1"/>
        <v>290770</v>
      </c>
      <c r="M5" s="102">
        <f t="shared" si="1"/>
        <v>288810</v>
      </c>
      <c r="N5" s="100">
        <f>N6+N9+N14</f>
        <v>290490</v>
      </c>
      <c r="O5" s="215">
        <f>L4-O4</f>
        <v>13216</v>
      </c>
      <c r="P5" s="215">
        <f t="shared" ref="P5:Q5" si="2">M4-P4</f>
        <v>7000</v>
      </c>
      <c r="Q5" s="215">
        <f t="shared" si="2"/>
        <v>7000</v>
      </c>
      <c r="S5" s="104" t="s">
        <v>237</v>
      </c>
    </row>
    <row r="6" spans="1:19" s="104" customFormat="1" ht="15" x14ac:dyDescent="0.25">
      <c r="A6" s="105">
        <v>110</v>
      </c>
      <c r="B6" s="106"/>
      <c r="C6" s="106"/>
      <c r="D6" s="107" t="s">
        <v>120</v>
      </c>
      <c r="E6" s="108">
        <f>SUM(E7:E8)</f>
        <v>374560</v>
      </c>
      <c r="F6" s="108">
        <f t="shared" ref="F6:M6" si="3">SUM(F7:F8)</f>
        <v>446336</v>
      </c>
      <c r="G6" s="108">
        <f t="shared" si="3"/>
        <v>175232</v>
      </c>
      <c r="H6" s="108">
        <f t="shared" si="3"/>
        <v>196322</v>
      </c>
      <c r="I6" s="108">
        <f t="shared" si="3"/>
        <v>233415</v>
      </c>
      <c r="J6" s="108">
        <f t="shared" si="3"/>
        <v>0</v>
      </c>
      <c r="K6" s="109">
        <f t="shared" si="3"/>
        <v>243852</v>
      </c>
      <c r="L6" s="110">
        <f t="shared" si="3"/>
        <v>270000</v>
      </c>
      <c r="M6" s="111">
        <f t="shared" si="3"/>
        <v>267940</v>
      </c>
      <c r="N6" s="108">
        <f>SUM(N7:N8)</f>
        <v>269620</v>
      </c>
      <c r="O6" s="103"/>
      <c r="P6" s="95"/>
    </row>
    <row r="7" spans="1:19" s="104" customFormat="1" ht="15" x14ac:dyDescent="0.25">
      <c r="A7" s="112"/>
      <c r="B7" s="112">
        <v>111</v>
      </c>
      <c r="C7" s="112"/>
      <c r="D7" s="113" t="s">
        <v>121</v>
      </c>
      <c r="E7" s="114"/>
      <c r="F7" s="114"/>
      <c r="G7" s="114"/>
      <c r="H7" s="114"/>
      <c r="I7" s="114"/>
      <c r="J7" s="114"/>
      <c r="K7" s="115"/>
      <c r="L7" s="116"/>
      <c r="M7" s="117"/>
      <c r="N7" s="114"/>
      <c r="O7" s="103"/>
    </row>
    <row r="8" spans="1:19" s="104" customFormat="1" ht="30" x14ac:dyDescent="0.25">
      <c r="A8" s="112"/>
      <c r="B8" s="112"/>
      <c r="C8" s="118" t="s">
        <v>122</v>
      </c>
      <c r="D8" s="119" t="s">
        <v>123</v>
      </c>
      <c r="E8" s="120">
        <v>374560</v>
      </c>
      <c r="F8" s="120">
        <v>446336</v>
      </c>
      <c r="G8" s="120">
        <v>175232</v>
      </c>
      <c r="H8" s="120">
        <v>196322</v>
      </c>
      <c r="I8" s="120">
        <v>233415</v>
      </c>
      <c r="J8" s="120"/>
      <c r="K8" s="121">
        <v>243852</v>
      </c>
      <c r="L8" s="116">
        <v>270000</v>
      </c>
      <c r="M8" s="122">
        <v>267940</v>
      </c>
      <c r="N8" s="120">
        <v>269620</v>
      </c>
      <c r="O8" s="103"/>
      <c r="P8" s="123"/>
      <c r="R8" s="124">
        <v>0.03</v>
      </c>
    </row>
    <row r="9" spans="1:19" s="104" customFormat="1" ht="15" x14ac:dyDescent="0.25">
      <c r="A9" s="105">
        <v>120</v>
      </c>
      <c r="B9" s="106"/>
      <c r="C9" s="106"/>
      <c r="D9" s="107" t="s">
        <v>124</v>
      </c>
      <c r="E9" s="108">
        <f>SUM(E10:E13)</f>
        <v>23910</v>
      </c>
      <c r="F9" s="108">
        <f t="shared" ref="F9:M9" si="4">SUM(F10:F13)</f>
        <v>24264</v>
      </c>
      <c r="G9" s="108">
        <f t="shared" si="4"/>
        <v>8336</v>
      </c>
      <c r="H9" s="108">
        <f t="shared" si="4"/>
        <v>8473</v>
      </c>
      <c r="I9" s="108">
        <f t="shared" si="4"/>
        <v>8370</v>
      </c>
      <c r="J9" s="108">
        <f t="shared" si="4"/>
        <v>0</v>
      </c>
      <c r="K9" s="109">
        <f t="shared" si="4"/>
        <v>8639</v>
      </c>
      <c r="L9" s="110">
        <f t="shared" si="4"/>
        <v>8470</v>
      </c>
      <c r="M9" s="111">
        <f t="shared" si="4"/>
        <v>8570</v>
      </c>
      <c r="N9" s="108">
        <f>SUM(N10:N13)</f>
        <v>8570</v>
      </c>
      <c r="O9" s="103"/>
    </row>
    <row r="10" spans="1:19" s="104" customFormat="1" ht="15" x14ac:dyDescent="0.25">
      <c r="A10" s="112"/>
      <c r="B10" s="112">
        <v>121</v>
      </c>
      <c r="C10" s="112"/>
      <c r="D10" s="113" t="s">
        <v>125</v>
      </c>
      <c r="E10" s="114"/>
      <c r="F10" s="114"/>
      <c r="G10" s="114"/>
      <c r="H10" s="114"/>
      <c r="I10" s="114"/>
      <c r="J10" s="114"/>
      <c r="K10" s="115"/>
      <c r="L10" s="116"/>
      <c r="M10" s="117"/>
      <c r="N10" s="114"/>
      <c r="O10" s="103"/>
    </row>
    <row r="11" spans="1:19" s="104" customFormat="1" ht="15" x14ac:dyDescent="0.25">
      <c r="A11" s="112"/>
      <c r="B11" s="112"/>
      <c r="C11" s="118" t="s">
        <v>126</v>
      </c>
      <c r="D11" s="119" t="s">
        <v>127</v>
      </c>
      <c r="E11" s="120">
        <v>11858</v>
      </c>
      <c r="F11" s="120">
        <v>10477</v>
      </c>
      <c r="G11" s="120">
        <v>5400</v>
      </c>
      <c r="H11" s="120">
        <v>5541</v>
      </c>
      <c r="I11" s="120">
        <v>5300</v>
      </c>
      <c r="J11" s="120"/>
      <c r="K11" s="121">
        <v>5569</v>
      </c>
      <c r="L11" s="116">
        <v>5400</v>
      </c>
      <c r="M11" s="122">
        <v>5400</v>
      </c>
      <c r="N11" s="120">
        <v>5400</v>
      </c>
      <c r="O11" s="103"/>
      <c r="P11" s="123"/>
      <c r="R11" s="104">
        <v>6345</v>
      </c>
    </row>
    <row r="12" spans="1:19" s="104" customFormat="1" ht="15" x14ac:dyDescent="0.25">
      <c r="A12" s="112"/>
      <c r="B12" s="112"/>
      <c r="C12" s="118" t="s">
        <v>128</v>
      </c>
      <c r="D12" s="119" t="s">
        <v>129</v>
      </c>
      <c r="E12" s="120">
        <v>11923</v>
      </c>
      <c r="F12" s="120">
        <v>13626</v>
      </c>
      <c r="G12" s="120">
        <v>2870</v>
      </c>
      <c r="H12" s="120">
        <v>2866</v>
      </c>
      <c r="I12" s="120">
        <v>3000</v>
      </c>
      <c r="J12" s="120"/>
      <c r="K12" s="121">
        <v>3000</v>
      </c>
      <c r="L12" s="116">
        <v>3000</v>
      </c>
      <c r="M12" s="122">
        <v>3100</v>
      </c>
      <c r="N12" s="120">
        <v>3100</v>
      </c>
      <c r="O12" s="103"/>
    </row>
    <row r="13" spans="1:19" s="104" customFormat="1" ht="15" x14ac:dyDescent="0.25">
      <c r="A13" s="112"/>
      <c r="B13" s="112"/>
      <c r="C13" s="118" t="s">
        <v>122</v>
      </c>
      <c r="D13" s="119" t="s">
        <v>130</v>
      </c>
      <c r="E13" s="120">
        <v>129</v>
      </c>
      <c r="F13" s="120">
        <v>161</v>
      </c>
      <c r="G13" s="120">
        <v>66</v>
      </c>
      <c r="H13" s="120">
        <v>66</v>
      </c>
      <c r="I13" s="120">
        <v>70</v>
      </c>
      <c r="J13" s="120"/>
      <c r="K13" s="121">
        <v>70</v>
      </c>
      <c r="L13" s="116">
        <v>70</v>
      </c>
      <c r="M13" s="122">
        <v>70</v>
      </c>
      <c r="N13" s="120">
        <v>70</v>
      </c>
      <c r="O13" s="103"/>
    </row>
    <row r="14" spans="1:19" s="104" customFormat="1" ht="15" x14ac:dyDescent="0.25">
      <c r="A14" s="105">
        <v>130</v>
      </c>
      <c r="B14" s="106"/>
      <c r="C14" s="106"/>
      <c r="D14" s="107" t="s">
        <v>131</v>
      </c>
      <c r="E14" s="108">
        <f t="shared" ref="E14:M14" si="5">SUM(E15:E18)</f>
        <v>20844</v>
      </c>
      <c r="F14" s="108">
        <f t="shared" si="5"/>
        <v>26529</v>
      </c>
      <c r="G14" s="108">
        <f t="shared" si="5"/>
        <v>6269</v>
      </c>
      <c r="H14" s="108">
        <f t="shared" si="5"/>
        <v>8171</v>
      </c>
      <c r="I14" s="108">
        <f t="shared" si="5"/>
        <v>9290</v>
      </c>
      <c r="J14" s="108">
        <f t="shared" si="5"/>
        <v>0</v>
      </c>
      <c r="K14" s="109">
        <f t="shared" si="5"/>
        <v>8892</v>
      </c>
      <c r="L14" s="110">
        <f t="shared" si="5"/>
        <v>12300</v>
      </c>
      <c r="M14" s="111">
        <f t="shared" si="5"/>
        <v>12300</v>
      </c>
      <c r="N14" s="108">
        <f>SUM(N15:N18)</f>
        <v>12300</v>
      </c>
      <c r="O14" s="103"/>
    </row>
    <row r="15" spans="1:19" s="104" customFormat="1" ht="15" x14ac:dyDescent="0.25">
      <c r="A15" s="112"/>
      <c r="B15" s="112">
        <v>133</v>
      </c>
      <c r="C15" s="112"/>
      <c r="D15" s="113" t="s">
        <v>132</v>
      </c>
      <c r="E15" s="114"/>
      <c r="F15" s="114"/>
      <c r="G15" s="114"/>
      <c r="H15" s="114"/>
      <c r="I15" s="114"/>
      <c r="J15" s="114"/>
      <c r="K15" s="115"/>
      <c r="L15" s="116"/>
      <c r="M15" s="117"/>
      <c r="N15" s="114"/>
      <c r="O15" s="103"/>
    </row>
    <row r="16" spans="1:19" s="104" customFormat="1" ht="15" x14ac:dyDescent="0.25">
      <c r="A16" s="112"/>
      <c r="B16" s="112"/>
      <c r="C16" s="118" t="s">
        <v>126</v>
      </c>
      <c r="D16" s="119" t="s">
        <v>133</v>
      </c>
      <c r="E16" s="120">
        <v>413</v>
      </c>
      <c r="F16" s="120">
        <v>592</v>
      </c>
      <c r="G16" s="120">
        <v>279</v>
      </c>
      <c r="H16" s="120">
        <v>335</v>
      </c>
      <c r="I16" s="120">
        <v>290</v>
      </c>
      <c r="J16" s="120"/>
      <c r="K16" s="121">
        <v>304</v>
      </c>
      <c r="L16" s="116">
        <v>300</v>
      </c>
      <c r="M16" s="122">
        <v>300</v>
      </c>
      <c r="N16" s="120">
        <v>300</v>
      </c>
      <c r="O16" s="103"/>
    </row>
    <row r="17" spans="1:16" s="104" customFormat="1" ht="15" x14ac:dyDescent="0.25">
      <c r="A17" s="112"/>
      <c r="B17" s="112"/>
      <c r="C17" s="118" t="s">
        <v>122</v>
      </c>
      <c r="D17" s="119" t="s">
        <v>134</v>
      </c>
      <c r="E17" s="120">
        <v>381</v>
      </c>
      <c r="F17" s="120">
        <v>332</v>
      </c>
      <c r="G17" s="120">
        <v>0</v>
      </c>
      <c r="H17" s="120"/>
      <c r="I17" s="120">
        <v>0</v>
      </c>
      <c r="J17" s="120"/>
      <c r="K17" s="121">
        <v>0</v>
      </c>
      <c r="L17" s="116">
        <v>0</v>
      </c>
      <c r="M17" s="122">
        <v>0</v>
      </c>
      <c r="N17" s="120">
        <v>0</v>
      </c>
      <c r="O17" s="103"/>
    </row>
    <row r="18" spans="1:16" s="104" customFormat="1" ht="15" x14ac:dyDescent="0.25">
      <c r="A18" s="112"/>
      <c r="B18" s="112"/>
      <c r="C18" s="118" t="s">
        <v>136</v>
      </c>
      <c r="D18" s="119" t="s">
        <v>137</v>
      </c>
      <c r="E18" s="120">
        <v>20050</v>
      </c>
      <c r="F18" s="120">
        <v>25605</v>
      </c>
      <c r="G18" s="120">
        <v>5990</v>
      </c>
      <c r="H18" s="120">
        <v>7836</v>
      </c>
      <c r="I18" s="120">
        <v>9000</v>
      </c>
      <c r="J18" s="120"/>
      <c r="K18" s="121">
        <v>8588</v>
      </c>
      <c r="L18" s="116">
        <v>12000</v>
      </c>
      <c r="M18" s="122">
        <v>12000</v>
      </c>
      <c r="N18" s="120">
        <v>12000</v>
      </c>
      <c r="O18" s="103"/>
      <c r="P18" s="123"/>
    </row>
    <row r="19" spans="1:16" s="104" customFormat="1" ht="15" x14ac:dyDescent="0.25">
      <c r="A19" s="125">
        <v>200</v>
      </c>
      <c r="B19" s="126"/>
      <c r="C19" s="126"/>
      <c r="D19" s="127" t="s">
        <v>138</v>
      </c>
      <c r="E19" s="128">
        <f t="shared" ref="E19:M19" si="6">E20+E27+E44+E46</f>
        <v>40755</v>
      </c>
      <c r="F19" s="128">
        <f t="shared" si="6"/>
        <v>16505</v>
      </c>
      <c r="G19" s="128">
        <f t="shared" si="6"/>
        <v>21472</v>
      </c>
      <c r="H19" s="128">
        <f t="shared" si="6"/>
        <v>23234</v>
      </c>
      <c r="I19" s="128">
        <f t="shared" si="6"/>
        <v>20140</v>
      </c>
      <c r="J19" s="128">
        <f t="shared" si="6"/>
        <v>0</v>
      </c>
      <c r="K19" s="129">
        <f t="shared" si="6"/>
        <v>23654</v>
      </c>
      <c r="L19" s="130">
        <f t="shared" si="6"/>
        <v>31470</v>
      </c>
      <c r="M19" s="131">
        <f t="shared" si="6"/>
        <v>25660</v>
      </c>
      <c r="N19" s="128">
        <f>N20+N27+N44+N46</f>
        <v>25760</v>
      </c>
      <c r="O19" s="103"/>
    </row>
    <row r="20" spans="1:16" s="104" customFormat="1" ht="15" x14ac:dyDescent="0.25">
      <c r="A20" s="105">
        <v>210</v>
      </c>
      <c r="B20" s="106"/>
      <c r="C20" s="106"/>
      <c r="D20" s="107" t="s">
        <v>139</v>
      </c>
      <c r="E20" s="108">
        <f t="shared" ref="E20:M20" si="7">SUM(E21:E26)</f>
        <v>8424</v>
      </c>
      <c r="F20" s="108">
        <f t="shared" si="7"/>
        <v>8039</v>
      </c>
      <c r="G20" s="108">
        <f t="shared" si="7"/>
        <v>1608</v>
      </c>
      <c r="H20" s="108">
        <f t="shared" si="7"/>
        <v>4650</v>
      </c>
      <c r="I20" s="108">
        <f t="shared" si="7"/>
        <v>1790</v>
      </c>
      <c r="J20" s="108">
        <f t="shared" si="7"/>
        <v>0</v>
      </c>
      <c r="K20" s="109">
        <f t="shared" si="7"/>
        <v>860</v>
      </c>
      <c r="L20" s="110">
        <f t="shared" si="7"/>
        <v>940</v>
      </c>
      <c r="M20" s="111">
        <f t="shared" si="7"/>
        <v>920</v>
      </c>
      <c r="N20" s="108">
        <f>SUM(N21:N26)</f>
        <v>920</v>
      </c>
      <c r="O20" s="103"/>
    </row>
    <row r="21" spans="1:16" s="104" customFormat="1" ht="15" x14ac:dyDescent="0.25">
      <c r="A21" s="112"/>
      <c r="B21" s="112">
        <v>212</v>
      </c>
      <c r="C21" s="112"/>
      <c r="D21" s="113" t="s">
        <v>140</v>
      </c>
      <c r="E21" s="114"/>
      <c r="F21" s="114"/>
      <c r="G21" s="114"/>
      <c r="H21" s="114"/>
      <c r="I21" s="114"/>
      <c r="J21" s="114"/>
      <c r="K21" s="115"/>
      <c r="L21" s="116"/>
      <c r="M21" s="117"/>
      <c r="N21" s="114"/>
      <c r="O21" s="103"/>
    </row>
    <row r="22" spans="1:16" s="104" customFormat="1" ht="15" x14ac:dyDescent="0.25">
      <c r="A22" s="112"/>
      <c r="B22" s="112"/>
      <c r="C22" s="118" t="s">
        <v>128</v>
      </c>
      <c r="D22" s="119" t="s">
        <v>141</v>
      </c>
      <c r="E22" s="120"/>
      <c r="F22" s="120"/>
      <c r="G22" s="120">
        <v>503</v>
      </c>
      <c r="H22" s="120">
        <v>425</v>
      </c>
      <c r="I22" s="120">
        <v>420</v>
      </c>
      <c r="J22" s="120"/>
      <c r="K22" s="121">
        <v>420</v>
      </c>
      <c r="L22" s="116">
        <v>420</v>
      </c>
      <c r="M22" s="122">
        <v>420</v>
      </c>
      <c r="N22" s="120">
        <v>420</v>
      </c>
      <c r="O22" s="103"/>
    </row>
    <row r="23" spans="1:16" s="104" customFormat="1" ht="15" x14ac:dyDescent="0.25">
      <c r="A23" s="112"/>
      <c r="B23" s="112"/>
      <c r="C23" s="118" t="s">
        <v>128</v>
      </c>
      <c r="D23" s="119" t="s">
        <v>142</v>
      </c>
      <c r="E23" s="120">
        <v>919</v>
      </c>
      <c r="F23" s="120">
        <v>1200</v>
      </c>
      <c r="G23" s="120">
        <v>0</v>
      </c>
      <c r="H23" s="120">
        <v>183</v>
      </c>
      <c r="I23" s="120">
        <v>150</v>
      </c>
      <c r="J23" s="120"/>
      <c r="K23" s="121">
        <v>220</v>
      </c>
      <c r="L23" s="116">
        <v>200</v>
      </c>
      <c r="M23" s="122">
        <v>200</v>
      </c>
      <c r="N23" s="120">
        <v>200</v>
      </c>
      <c r="O23" s="103"/>
    </row>
    <row r="24" spans="1:16" s="104" customFormat="1" ht="15" x14ac:dyDescent="0.25">
      <c r="A24" s="112"/>
      <c r="B24" s="112"/>
      <c r="C24" s="118" t="s">
        <v>122</v>
      </c>
      <c r="D24" s="119" t="s">
        <v>143</v>
      </c>
      <c r="E24" s="120"/>
      <c r="F24" s="120"/>
      <c r="G24" s="120"/>
      <c r="H24" s="120"/>
      <c r="I24" s="120"/>
      <c r="J24" s="120"/>
      <c r="K24" s="121"/>
      <c r="L24" s="116"/>
      <c r="M24" s="122"/>
      <c r="N24" s="120"/>
      <c r="O24" s="103"/>
    </row>
    <row r="25" spans="1:16" s="104" customFormat="1" ht="15" x14ac:dyDescent="0.25">
      <c r="A25" s="112"/>
      <c r="B25" s="112"/>
      <c r="C25" s="112"/>
      <c r="D25" s="119" t="s">
        <v>144</v>
      </c>
      <c r="E25" s="120">
        <v>3029</v>
      </c>
      <c r="F25" s="120">
        <v>2621</v>
      </c>
      <c r="G25" s="120">
        <v>1105</v>
      </c>
      <c r="H25" s="120">
        <v>4042</v>
      </c>
      <c r="I25" s="120">
        <v>1100</v>
      </c>
      <c r="J25" s="120"/>
      <c r="K25" s="121">
        <v>100</v>
      </c>
      <c r="L25" s="116">
        <v>200</v>
      </c>
      <c r="M25" s="122">
        <v>200</v>
      </c>
      <c r="N25" s="120">
        <v>200</v>
      </c>
      <c r="O25" s="132"/>
      <c r="P25" s="132"/>
    </row>
    <row r="26" spans="1:16" s="104" customFormat="1" ht="15" x14ac:dyDescent="0.25">
      <c r="A26" s="112"/>
      <c r="B26" s="112"/>
      <c r="C26" s="112"/>
      <c r="D26" s="119" t="s">
        <v>145</v>
      </c>
      <c r="E26" s="120">
        <v>4476</v>
      </c>
      <c r="F26" s="120">
        <v>4218</v>
      </c>
      <c r="G26" s="120">
        <v>0</v>
      </c>
      <c r="H26" s="120">
        <v>0</v>
      </c>
      <c r="I26" s="120">
        <v>120</v>
      </c>
      <c r="J26" s="120"/>
      <c r="K26" s="121">
        <v>120</v>
      </c>
      <c r="L26" s="116">
        <v>120</v>
      </c>
      <c r="M26" s="122">
        <v>100</v>
      </c>
      <c r="N26" s="120">
        <v>100</v>
      </c>
      <c r="O26" s="132"/>
      <c r="P26" s="132"/>
    </row>
    <row r="27" spans="1:16" s="104" customFormat="1" ht="15" x14ac:dyDescent="0.25">
      <c r="A27" s="105">
        <v>220</v>
      </c>
      <c r="B27" s="106"/>
      <c r="C27" s="106"/>
      <c r="D27" s="107" t="s">
        <v>147</v>
      </c>
      <c r="E27" s="108">
        <f>SUM(E28:E43)</f>
        <v>8928</v>
      </c>
      <c r="F27" s="108">
        <f>SUM(F28:F43)</f>
        <v>7958</v>
      </c>
      <c r="G27" s="108">
        <f t="shared" ref="G27:M27" si="8">SUM(G28:G43)</f>
        <v>16511</v>
      </c>
      <c r="H27" s="108">
        <f t="shared" si="8"/>
        <v>17338</v>
      </c>
      <c r="I27" s="108">
        <f t="shared" si="8"/>
        <v>17140</v>
      </c>
      <c r="J27" s="108">
        <f t="shared" si="8"/>
        <v>0</v>
      </c>
      <c r="K27" s="109">
        <f t="shared" si="8"/>
        <v>17122</v>
      </c>
      <c r="L27" s="110">
        <f t="shared" si="8"/>
        <v>19520</v>
      </c>
      <c r="M27" s="111">
        <f t="shared" si="8"/>
        <v>17730</v>
      </c>
      <c r="N27" s="108">
        <f>SUM(N28:N43)</f>
        <v>17830</v>
      </c>
      <c r="O27" s="103"/>
    </row>
    <row r="28" spans="1:16" s="104" customFormat="1" ht="15" x14ac:dyDescent="0.25">
      <c r="A28" s="112"/>
      <c r="B28" s="112">
        <v>221</v>
      </c>
      <c r="C28" s="112"/>
      <c r="D28" s="113" t="s">
        <v>148</v>
      </c>
      <c r="E28" s="114"/>
      <c r="F28" s="114"/>
      <c r="G28" s="114"/>
      <c r="H28" s="114"/>
      <c r="I28" s="114"/>
      <c r="J28" s="114"/>
      <c r="K28" s="115"/>
      <c r="L28" s="116"/>
      <c r="M28" s="117"/>
      <c r="N28" s="114"/>
      <c r="O28" s="103"/>
    </row>
    <row r="29" spans="1:16" s="104" customFormat="1" ht="15" x14ac:dyDescent="0.25">
      <c r="A29" s="112"/>
      <c r="B29" s="112"/>
      <c r="C29" s="118" t="s">
        <v>146</v>
      </c>
      <c r="D29" s="119" t="s">
        <v>149</v>
      </c>
      <c r="E29" s="120">
        <v>2234</v>
      </c>
      <c r="F29" s="120">
        <v>2156</v>
      </c>
      <c r="G29" s="120">
        <v>1309</v>
      </c>
      <c r="H29" s="120">
        <v>555</v>
      </c>
      <c r="I29" s="120">
        <v>1200</v>
      </c>
      <c r="J29" s="120"/>
      <c r="K29" s="121">
        <v>1340</v>
      </c>
      <c r="L29" s="116">
        <v>1400</v>
      </c>
      <c r="M29" s="122">
        <v>1400</v>
      </c>
      <c r="N29" s="120">
        <v>1450</v>
      </c>
      <c r="O29" s="103"/>
    </row>
    <row r="30" spans="1:16" s="104" customFormat="1" ht="15" x14ac:dyDescent="0.25">
      <c r="A30" s="112"/>
      <c r="B30" s="112">
        <v>222</v>
      </c>
      <c r="C30" s="112"/>
      <c r="D30" s="113" t="s">
        <v>150</v>
      </c>
      <c r="E30" s="114"/>
      <c r="F30" s="114"/>
      <c r="G30" s="114"/>
      <c r="H30" s="114"/>
      <c r="I30" s="114"/>
      <c r="J30" s="114"/>
      <c r="K30" s="115"/>
      <c r="L30" s="116"/>
      <c r="M30" s="117"/>
      <c r="N30" s="114"/>
      <c r="O30" s="103"/>
    </row>
    <row r="31" spans="1:16" s="104" customFormat="1" ht="15" x14ac:dyDescent="0.25">
      <c r="A31" s="112"/>
      <c r="B31" s="112"/>
      <c r="C31" s="118" t="s">
        <v>122</v>
      </c>
      <c r="D31" s="119" t="s">
        <v>151</v>
      </c>
      <c r="E31" s="120">
        <v>456</v>
      </c>
      <c r="F31" s="120">
        <v>215</v>
      </c>
      <c r="G31" s="120">
        <v>20</v>
      </c>
      <c r="H31" s="120">
        <v>23</v>
      </c>
      <c r="I31" s="120">
        <v>20</v>
      </c>
      <c r="J31" s="120"/>
      <c r="K31" s="121">
        <v>20</v>
      </c>
      <c r="L31" s="116">
        <v>30</v>
      </c>
      <c r="M31" s="122">
        <v>30</v>
      </c>
      <c r="N31" s="120">
        <v>50</v>
      </c>
      <c r="O31" s="103"/>
    </row>
    <row r="32" spans="1:16" s="104" customFormat="1" ht="30" x14ac:dyDescent="0.25">
      <c r="A32" s="112"/>
      <c r="B32" s="112">
        <v>223</v>
      </c>
      <c r="C32" s="112"/>
      <c r="D32" s="113" t="s">
        <v>152</v>
      </c>
      <c r="E32" s="114"/>
      <c r="F32" s="114"/>
      <c r="G32" s="114"/>
      <c r="H32" s="114"/>
      <c r="I32" s="114"/>
      <c r="J32" s="114"/>
      <c r="K32" s="115"/>
      <c r="L32" s="116"/>
      <c r="M32" s="117"/>
      <c r="N32" s="114"/>
      <c r="O32" s="103"/>
    </row>
    <row r="33" spans="1:15" s="104" customFormat="1" ht="15" x14ac:dyDescent="0.25">
      <c r="A33" s="112"/>
      <c r="B33" s="112"/>
      <c r="C33" s="118" t="s">
        <v>126</v>
      </c>
      <c r="D33" s="119" t="s">
        <v>153</v>
      </c>
      <c r="E33" s="120"/>
      <c r="F33" s="120"/>
      <c r="G33" s="120"/>
      <c r="H33" s="120"/>
      <c r="I33" s="120"/>
      <c r="J33" s="120"/>
      <c r="K33" s="121"/>
      <c r="L33" s="116"/>
      <c r="M33" s="122"/>
      <c r="N33" s="120"/>
      <c r="O33" s="103"/>
    </row>
    <row r="34" spans="1:15" s="104" customFormat="1" ht="15" x14ac:dyDescent="0.25">
      <c r="A34" s="112"/>
      <c r="B34" s="112"/>
      <c r="C34" s="112"/>
      <c r="D34" s="119" t="s">
        <v>154</v>
      </c>
      <c r="E34" s="120">
        <v>279</v>
      </c>
      <c r="F34" s="120">
        <v>390</v>
      </c>
      <c r="G34" s="120">
        <v>30</v>
      </c>
      <c r="H34" s="120">
        <v>20</v>
      </c>
      <c r="I34" s="120">
        <v>30</v>
      </c>
      <c r="J34" s="120"/>
      <c r="K34" s="121">
        <v>30</v>
      </c>
      <c r="L34" s="116">
        <v>30</v>
      </c>
      <c r="M34" s="122">
        <v>230</v>
      </c>
      <c r="N34" s="120">
        <v>230</v>
      </c>
      <c r="O34" s="103"/>
    </row>
    <row r="35" spans="1:15" s="104" customFormat="1" ht="15" x14ac:dyDescent="0.25">
      <c r="A35" s="112"/>
      <c r="B35" s="112"/>
      <c r="C35" s="112"/>
      <c r="D35" s="119" t="s">
        <v>197</v>
      </c>
      <c r="E35" s="120">
        <v>742</v>
      </c>
      <c r="F35" s="120">
        <v>1201</v>
      </c>
      <c r="G35" s="120">
        <v>149</v>
      </c>
      <c r="H35" s="120">
        <v>398</v>
      </c>
      <c r="I35" s="120">
        <v>420</v>
      </c>
      <c r="J35" s="120"/>
      <c r="K35" s="121">
        <v>162</v>
      </c>
      <c r="L35" s="116">
        <v>200</v>
      </c>
      <c r="M35" s="122">
        <v>200</v>
      </c>
      <c r="N35" s="120">
        <v>200</v>
      </c>
      <c r="O35" s="103"/>
    </row>
    <row r="36" spans="1:15" s="104" customFormat="1" ht="15" x14ac:dyDescent="0.25">
      <c r="A36" s="112"/>
      <c r="B36" s="112"/>
      <c r="C36" s="112"/>
      <c r="D36" s="119" t="s">
        <v>155</v>
      </c>
      <c r="E36" s="120">
        <v>518</v>
      </c>
      <c r="F36" s="120">
        <v>1496</v>
      </c>
      <c r="G36" s="120">
        <v>1507</v>
      </c>
      <c r="H36" s="120">
        <v>340</v>
      </c>
      <c r="I36" s="120">
        <v>500</v>
      </c>
      <c r="J36" s="120"/>
      <c r="K36" s="121">
        <v>95</v>
      </c>
      <c r="L36" s="116">
        <v>150</v>
      </c>
      <c r="M36" s="122">
        <v>200</v>
      </c>
      <c r="N36" s="120">
        <v>200</v>
      </c>
      <c r="O36" s="103"/>
    </row>
    <row r="37" spans="1:15" s="104" customFormat="1" ht="15" x14ac:dyDescent="0.25">
      <c r="A37" s="112"/>
      <c r="B37" s="112"/>
      <c r="C37" s="112"/>
      <c r="D37" s="119" t="s">
        <v>207</v>
      </c>
      <c r="E37" s="120">
        <v>72</v>
      </c>
      <c r="F37" s="120">
        <v>47</v>
      </c>
      <c r="G37" s="120">
        <v>1698</v>
      </c>
      <c r="H37" s="120">
        <v>1577</v>
      </c>
      <c r="I37" s="120">
        <v>1000</v>
      </c>
      <c r="J37" s="120"/>
      <c r="K37" s="121">
        <v>0</v>
      </c>
      <c r="L37" s="116">
        <v>200</v>
      </c>
      <c r="M37" s="122">
        <v>200</v>
      </c>
      <c r="N37" s="120">
        <v>200</v>
      </c>
      <c r="O37" s="103"/>
    </row>
    <row r="38" spans="1:15" s="104" customFormat="1" ht="15" x14ac:dyDescent="0.25">
      <c r="A38" s="112"/>
      <c r="B38" s="112"/>
      <c r="C38" s="112"/>
      <c r="D38" s="119" t="s">
        <v>206</v>
      </c>
      <c r="E38" s="120">
        <v>3384</v>
      </c>
      <c r="F38" s="120">
        <v>816</v>
      </c>
      <c r="G38" s="120">
        <v>8947</v>
      </c>
      <c r="H38" s="120">
        <v>10028</v>
      </c>
      <c r="I38" s="120">
        <v>9500</v>
      </c>
      <c r="J38" s="120"/>
      <c r="K38" s="121">
        <v>11800</v>
      </c>
      <c r="L38" s="116">
        <v>12000</v>
      </c>
      <c r="M38" s="122">
        <v>12000</v>
      </c>
      <c r="N38" s="120">
        <v>12000</v>
      </c>
      <c r="O38" s="103"/>
    </row>
    <row r="39" spans="1:15" s="104" customFormat="1" ht="15" x14ac:dyDescent="0.25">
      <c r="A39" s="112"/>
      <c r="B39" s="112"/>
      <c r="C39" s="112"/>
      <c r="D39" s="119" t="s">
        <v>156</v>
      </c>
      <c r="E39" s="120">
        <v>313</v>
      </c>
      <c r="F39" s="120">
        <v>238</v>
      </c>
      <c r="G39" s="120">
        <v>169</v>
      </c>
      <c r="H39" s="120">
        <v>165</v>
      </c>
      <c r="I39" s="120">
        <v>150</v>
      </c>
      <c r="J39" s="120"/>
      <c r="K39" s="121">
        <v>135</v>
      </c>
      <c r="L39" s="116">
        <v>150</v>
      </c>
      <c r="M39" s="122">
        <v>150</v>
      </c>
      <c r="N39" s="120">
        <v>150</v>
      </c>
      <c r="O39" s="103"/>
    </row>
    <row r="40" spans="1:15" s="104" customFormat="1" ht="15" x14ac:dyDescent="0.25">
      <c r="A40" s="112"/>
      <c r="B40" s="112"/>
      <c r="C40" s="118" t="s">
        <v>128</v>
      </c>
      <c r="D40" s="119" t="s">
        <v>157</v>
      </c>
      <c r="E40" s="120">
        <v>880</v>
      </c>
      <c r="F40" s="120">
        <v>1319</v>
      </c>
      <c r="G40" s="120">
        <v>340</v>
      </c>
      <c r="H40" s="120">
        <v>347</v>
      </c>
      <c r="I40" s="120">
        <v>300</v>
      </c>
      <c r="J40" s="120"/>
      <c r="K40" s="121">
        <v>340</v>
      </c>
      <c r="L40" s="116">
        <v>340</v>
      </c>
      <c r="M40" s="122">
        <v>300</v>
      </c>
      <c r="N40" s="120">
        <v>300</v>
      </c>
      <c r="O40" s="103"/>
    </row>
    <row r="41" spans="1:15" s="104" customFormat="1" ht="15" x14ac:dyDescent="0.25">
      <c r="A41" s="112"/>
      <c r="B41" s="112"/>
      <c r="C41" s="118" t="s">
        <v>122</v>
      </c>
      <c r="D41" s="119" t="s">
        <v>208</v>
      </c>
      <c r="E41" s="120"/>
      <c r="F41" s="120"/>
      <c r="G41" s="120">
        <v>2322</v>
      </c>
      <c r="H41" s="120">
        <v>3885</v>
      </c>
      <c r="I41" s="120">
        <v>4000</v>
      </c>
      <c r="J41" s="120"/>
      <c r="K41" s="121">
        <v>3200</v>
      </c>
      <c r="L41" s="116">
        <v>5000</v>
      </c>
      <c r="M41" s="122">
        <v>3000</v>
      </c>
      <c r="N41" s="120">
        <v>3000</v>
      </c>
      <c r="O41" s="103"/>
    </row>
    <row r="42" spans="1:15" s="104" customFormat="1" ht="30" x14ac:dyDescent="0.25">
      <c r="A42" s="112"/>
      <c r="B42" s="112">
        <v>229</v>
      </c>
      <c r="C42" s="112"/>
      <c r="D42" s="113" t="s">
        <v>158</v>
      </c>
      <c r="E42" s="114"/>
      <c r="F42" s="114"/>
      <c r="G42" s="114"/>
      <c r="H42" s="114"/>
      <c r="I42" s="114"/>
      <c r="J42" s="114"/>
      <c r="K42" s="115"/>
      <c r="L42" s="116"/>
      <c r="M42" s="117"/>
      <c r="N42" s="114"/>
      <c r="O42" s="103"/>
    </row>
    <row r="43" spans="1:15" s="104" customFormat="1" ht="15" x14ac:dyDescent="0.25">
      <c r="A43" s="112"/>
      <c r="B43" s="112"/>
      <c r="C43" s="118" t="s">
        <v>159</v>
      </c>
      <c r="D43" s="119" t="s">
        <v>160</v>
      </c>
      <c r="E43" s="120">
        <v>50</v>
      </c>
      <c r="F43" s="120">
        <v>80</v>
      </c>
      <c r="G43" s="120">
        <v>20</v>
      </c>
      <c r="H43" s="120">
        <v>0</v>
      </c>
      <c r="I43" s="120">
        <v>20</v>
      </c>
      <c r="J43" s="120"/>
      <c r="K43" s="121">
        <v>0</v>
      </c>
      <c r="L43" s="116">
        <v>20</v>
      </c>
      <c r="M43" s="122">
        <v>20</v>
      </c>
      <c r="N43" s="120">
        <v>50</v>
      </c>
      <c r="O43" s="103"/>
    </row>
    <row r="44" spans="1:15" s="104" customFormat="1" ht="30" x14ac:dyDescent="0.25">
      <c r="A44" s="105">
        <v>240</v>
      </c>
      <c r="B44" s="106"/>
      <c r="C44" s="106"/>
      <c r="D44" s="107" t="s">
        <v>161</v>
      </c>
      <c r="E44" s="108">
        <f>SUM(E45)</f>
        <v>282</v>
      </c>
      <c r="F44" s="108">
        <f t="shared" ref="F44:M44" si="9">SUM(F45)</f>
        <v>377</v>
      </c>
      <c r="G44" s="108">
        <f t="shared" si="9"/>
        <v>4</v>
      </c>
      <c r="H44" s="108">
        <f t="shared" si="9"/>
        <v>1</v>
      </c>
      <c r="I44" s="108">
        <f t="shared" si="9"/>
        <v>10</v>
      </c>
      <c r="J44" s="108">
        <f t="shared" si="9"/>
        <v>0</v>
      </c>
      <c r="K44" s="109">
        <f t="shared" si="9"/>
        <v>1</v>
      </c>
      <c r="L44" s="110">
        <f t="shared" si="9"/>
        <v>10</v>
      </c>
      <c r="M44" s="111">
        <f t="shared" si="9"/>
        <v>10</v>
      </c>
      <c r="N44" s="108">
        <f>SUM(N45)</f>
        <v>10</v>
      </c>
      <c r="O44" s="103"/>
    </row>
    <row r="45" spans="1:15" s="104" customFormat="1" ht="15" x14ac:dyDescent="0.25">
      <c r="A45" s="112"/>
      <c r="B45" s="112">
        <v>242</v>
      </c>
      <c r="C45" s="112"/>
      <c r="D45" s="113" t="s">
        <v>162</v>
      </c>
      <c r="E45" s="114">
        <v>282</v>
      </c>
      <c r="F45" s="114">
        <v>377</v>
      </c>
      <c r="G45" s="114">
        <v>4</v>
      </c>
      <c r="H45" s="114">
        <v>1</v>
      </c>
      <c r="I45" s="114">
        <v>10</v>
      </c>
      <c r="J45" s="114"/>
      <c r="K45" s="115">
        <v>1</v>
      </c>
      <c r="L45" s="116">
        <v>10</v>
      </c>
      <c r="M45" s="117">
        <v>10</v>
      </c>
      <c r="N45" s="114">
        <v>10</v>
      </c>
      <c r="O45" s="103"/>
    </row>
    <row r="46" spans="1:15" s="104" customFormat="1" ht="15" x14ac:dyDescent="0.25">
      <c r="A46" s="105">
        <v>290</v>
      </c>
      <c r="B46" s="106"/>
      <c r="C46" s="106"/>
      <c r="D46" s="107" t="s">
        <v>163</v>
      </c>
      <c r="E46" s="108">
        <f t="shared" ref="E46:M46" si="10">SUM(E47:E53)</f>
        <v>23121</v>
      </c>
      <c r="F46" s="108">
        <f t="shared" si="10"/>
        <v>131</v>
      </c>
      <c r="G46" s="108">
        <f t="shared" si="10"/>
        <v>3349</v>
      </c>
      <c r="H46" s="108">
        <f t="shared" si="10"/>
        <v>1245</v>
      </c>
      <c r="I46" s="108">
        <f t="shared" si="10"/>
        <v>1200</v>
      </c>
      <c r="J46" s="108">
        <f t="shared" si="10"/>
        <v>0</v>
      </c>
      <c r="K46" s="109">
        <f t="shared" si="10"/>
        <v>5671</v>
      </c>
      <c r="L46" s="110">
        <f t="shared" si="10"/>
        <v>11000</v>
      </c>
      <c r="M46" s="111">
        <f t="shared" si="10"/>
        <v>7000</v>
      </c>
      <c r="N46" s="108">
        <f>SUM(N47:N53)</f>
        <v>7000</v>
      </c>
      <c r="O46" s="103"/>
    </row>
    <row r="47" spans="1:15" s="104" customFormat="1" ht="30" x14ac:dyDescent="0.25">
      <c r="A47" s="133"/>
      <c r="B47" s="133">
        <v>291</v>
      </c>
      <c r="C47" s="133"/>
      <c r="D47" s="134" t="s">
        <v>164</v>
      </c>
      <c r="E47" s="135">
        <v>12335</v>
      </c>
      <c r="F47" s="135"/>
      <c r="G47" s="135"/>
      <c r="H47" s="135"/>
      <c r="I47" s="135"/>
      <c r="J47" s="135"/>
      <c r="K47" s="136"/>
      <c r="L47" s="137"/>
      <c r="M47" s="138"/>
      <c r="N47" s="135"/>
      <c r="O47" s="103"/>
    </row>
    <row r="48" spans="1:15" s="104" customFormat="1" ht="30" x14ac:dyDescent="0.25">
      <c r="A48" s="112"/>
      <c r="B48" s="112"/>
      <c r="C48" s="118" t="s">
        <v>128</v>
      </c>
      <c r="D48" s="119" t="s">
        <v>165</v>
      </c>
      <c r="E48" s="120">
        <v>10416</v>
      </c>
      <c r="F48" s="120"/>
      <c r="G48" s="120"/>
      <c r="H48" s="120"/>
      <c r="I48" s="120"/>
      <c r="J48" s="120"/>
      <c r="K48" s="121"/>
      <c r="L48" s="116"/>
      <c r="M48" s="122"/>
      <c r="N48" s="120"/>
      <c r="O48" s="103"/>
    </row>
    <row r="49" spans="1:15" s="104" customFormat="1" ht="15" x14ac:dyDescent="0.25">
      <c r="A49" s="112"/>
      <c r="B49" s="112"/>
      <c r="C49" s="112"/>
      <c r="D49" s="119" t="s">
        <v>209</v>
      </c>
      <c r="E49" s="120"/>
      <c r="F49" s="189"/>
      <c r="G49" s="139"/>
      <c r="H49" s="139"/>
      <c r="I49" s="139"/>
      <c r="J49" s="139"/>
      <c r="K49" s="140"/>
      <c r="L49" s="137">
        <v>7000</v>
      </c>
      <c r="M49" s="141">
        <v>5000</v>
      </c>
      <c r="N49" s="139">
        <v>5000</v>
      </c>
      <c r="O49" s="103"/>
    </row>
    <row r="50" spans="1:15" s="104" customFormat="1" ht="15" x14ac:dyDescent="0.25">
      <c r="A50" s="112"/>
      <c r="B50" s="112">
        <v>292</v>
      </c>
      <c r="C50" s="112"/>
      <c r="D50" s="113" t="s">
        <v>166</v>
      </c>
      <c r="E50" s="114"/>
      <c r="F50" s="114"/>
      <c r="G50" s="114"/>
      <c r="H50" s="114"/>
      <c r="I50" s="114"/>
      <c r="J50" s="114"/>
      <c r="K50" s="115"/>
      <c r="L50" s="116"/>
      <c r="M50" s="117"/>
      <c r="N50" s="114"/>
      <c r="O50" s="103"/>
    </row>
    <row r="51" spans="1:15" s="104" customFormat="1" ht="15" x14ac:dyDescent="0.25">
      <c r="A51" s="112"/>
      <c r="B51" s="112"/>
      <c r="C51" s="118" t="s">
        <v>135</v>
      </c>
      <c r="D51" s="119" t="s">
        <v>167</v>
      </c>
      <c r="E51" s="114">
        <v>370</v>
      </c>
      <c r="F51" s="114">
        <v>131</v>
      </c>
      <c r="G51" s="114">
        <v>705</v>
      </c>
      <c r="H51" s="114">
        <v>442</v>
      </c>
      <c r="I51" s="114">
        <v>500</v>
      </c>
      <c r="J51" s="114"/>
      <c r="K51" s="115">
        <v>3850</v>
      </c>
      <c r="L51" s="116">
        <v>2500</v>
      </c>
      <c r="M51" s="117">
        <v>500</v>
      </c>
      <c r="N51" s="114">
        <v>500</v>
      </c>
      <c r="O51" s="103"/>
    </row>
    <row r="52" spans="1:15" s="104" customFormat="1" ht="15" x14ac:dyDescent="0.25">
      <c r="A52" s="112"/>
      <c r="B52" s="112"/>
      <c r="C52" s="142" t="s">
        <v>168</v>
      </c>
      <c r="D52" s="119" t="s">
        <v>169</v>
      </c>
      <c r="E52" s="120"/>
      <c r="F52" s="120"/>
      <c r="G52" s="120">
        <v>2134</v>
      </c>
      <c r="H52" s="120">
        <v>100</v>
      </c>
      <c r="I52" s="120">
        <v>200</v>
      </c>
      <c r="J52" s="120"/>
      <c r="K52" s="121">
        <v>1283</v>
      </c>
      <c r="L52" s="116">
        <v>1000</v>
      </c>
      <c r="M52" s="122">
        <v>1000</v>
      </c>
      <c r="N52" s="120">
        <v>1000</v>
      </c>
      <c r="O52" s="103"/>
    </row>
    <row r="53" spans="1:15" s="104" customFormat="1" ht="15" x14ac:dyDescent="0.25">
      <c r="A53" s="112"/>
      <c r="B53" s="112"/>
      <c r="C53" s="118" t="s">
        <v>170</v>
      </c>
      <c r="D53" s="119" t="s">
        <v>171</v>
      </c>
      <c r="E53" s="120"/>
      <c r="F53" s="120"/>
      <c r="G53" s="120">
        <v>510</v>
      </c>
      <c r="H53" s="120">
        <v>703</v>
      </c>
      <c r="I53" s="120">
        <v>500</v>
      </c>
      <c r="J53" s="120"/>
      <c r="K53" s="121">
        <v>538</v>
      </c>
      <c r="L53" s="116">
        <v>500</v>
      </c>
      <c r="M53" s="122">
        <v>500</v>
      </c>
      <c r="N53" s="120">
        <v>500</v>
      </c>
      <c r="O53" s="103"/>
    </row>
    <row r="54" spans="1:15" s="104" customFormat="1" ht="15" x14ac:dyDescent="0.25">
      <c r="A54" s="125">
        <v>300</v>
      </c>
      <c r="B54" s="126"/>
      <c r="C54" s="126"/>
      <c r="D54" s="127" t="s">
        <v>172</v>
      </c>
      <c r="E54" s="128">
        <f>E55</f>
        <v>480927</v>
      </c>
      <c r="F54" s="128">
        <f t="shared" ref="F54:M54" si="11">F55</f>
        <v>496249</v>
      </c>
      <c r="G54" s="128">
        <f t="shared" si="11"/>
        <v>128420</v>
      </c>
      <c r="H54" s="128">
        <f t="shared" si="11"/>
        <v>181860</v>
      </c>
      <c r="I54" s="128">
        <f t="shared" si="11"/>
        <v>150510</v>
      </c>
      <c r="J54" s="128">
        <f t="shared" si="11"/>
        <v>0</v>
      </c>
      <c r="K54" s="129">
        <f t="shared" si="11"/>
        <v>195492</v>
      </c>
      <c r="L54" s="130">
        <f t="shared" si="11"/>
        <v>120981</v>
      </c>
      <c r="M54" s="131">
        <f t="shared" si="11"/>
        <v>114607</v>
      </c>
      <c r="N54" s="128">
        <f>N55</f>
        <v>115007</v>
      </c>
      <c r="O54" s="103"/>
    </row>
    <row r="55" spans="1:15" s="104" customFormat="1" ht="15" x14ac:dyDescent="0.25">
      <c r="A55" s="105">
        <v>310</v>
      </c>
      <c r="B55" s="106"/>
      <c r="C55" s="106"/>
      <c r="D55" s="107" t="s">
        <v>173</v>
      </c>
      <c r="E55" s="108">
        <f>SUM(E57:E78)</f>
        <v>480927</v>
      </c>
      <c r="F55" s="108">
        <f>SUM(F56:F78)</f>
        <v>496249</v>
      </c>
      <c r="G55" s="108">
        <f t="shared" ref="G55:M55" si="12">SUM(G56:G78)</f>
        <v>128420</v>
      </c>
      <c r="H55" s="108">
        <f t="shared" si="12"/>
        <v>181860</v>
      </c>
      <c r="I55" s="108">
        <f t="shared" si="12"/>
        <v>150510</v>
      </c>
      <c r="J55" s="108">
        <f t="shared" si="12"/>
        <v>0</v>
      </c>
      <c r="K55" s="109">
        <f t="shared" si="12"/>
        <v>195492</v>
      </c>
      <c r="L55" s="110">
        <f t="shared" si="12"/>
        <v>120981</v>
      </c>
      <c r="M55" s="111">
        <f t="shared" si="12"/>
        <v>114607</v>
      </c>
      <c r="N55" s="108">
        <f>SUM(N56:N78)</f>
        <v>115007</v>
      </c>
      <c r="O55" s="103"/>
    </row>
    <row r="56" spans="1:15" s="104" customFormat="1" ht="15" x14ac:dyDescent="0.25">
      <c r="A56" s="112"/>
      <c r="B56" s="112">
        <v>311</v>
      </c>
      <c r="C56" s="112"/>
      <c r="D56" s="113" t="s">
        <v>174</v>
      </c>
      <c r="E56" s="114"/>
      <c r="F56" s="114"/>
      <c r="G56" s="114">
        <v>2847</v>
      </c>
      <c r="H56" s="114"/>
      <c r="I56" s="114">
        <v>0</v>
      </c>
      <c r="J56" s="114"/>
      <c r="K56" s="115">
        <v>0</v>
      </c>
      <c r="L56" s="116">
        <v>0</v>
      </c>
      <c r="M56" s="117">
        <v>0</v>
      </c>
      <c r="N56" s="117">
        <v>0</v>
      </c>
      <c r="O56" s="103"/>
    </row>
    <row r="57" spans="1:15" s="104" customFormat="1" ht="15" x14ac:dyDescent="0.25">
      <c r="A57" s="112"/>
      <c r="B57" s="112">
        <v>312</v>
      </c>
      <c r="C57" s="112"/>
      <c r="D57" s="113" t="s">
        <v>175</v>
      </c>
      <c r="E57" s="114"/>
      <c r="F57" s="114"/>
      <c r="G57" s="114"/>
      <c r="H57" s="114"/>
      <c r="I57" s="114"/>
      <c r="J57" s="114"/>
      <c r="K57" s="115"/>
      <c r="L57" s="116"/>
      <c r="M57" s="117"/>
      <c r="N57" s="117"/>
      <c r="O57" s="103"/>
    </row>
    <row r="58" spans="1:15" s="104" customFormat="1" ht="15" x14ac:dyDescent="0.25">
      <c r="A58" s="112"/>
      <c r="B58" s="112"/>
      <c r="C58" s="118" t="s">
        <v>126</v>
      </c>
      <c r="D58" s="119" t="s">
        <v>176</v>
      </c>
      <c r="E58" s="120"/>
      <c r="F58" s="120"/>
      <c r="G58" s="120"/>
      <c r="H58" s="120"/>
      <c r="I58" s="120"/>
      <c r="J58" s="120"/>
      <c r="K58" s="121"/>
      <c r="L58" s="116"/>
      <c r="M58" s="122"/>
      <c r="N58" s="122"/>
      <c r="O58" s="94"/>
    </row>
    <row r="59" spans="1:15" s="104" customFormat="1" ht="15" x14ac:dyDescent="0.25">
      <c r="A59" s="112"/>
      <c r="B59" s="112"/>
      <c r="C59" s="112"/>
      <c r="D59" s="143" t="s">
        <v>73</v>
      </c>
      <c r="E59" s="120">
        <v>14146</v>
      </c>
      <c r="F59" s="120">
        <v>22656</v>
      </c>
      <c r="G59" s="120">
        <v>5152</v>
      </c>
      <c r="H59" s="120">
        <v>15507</v>
      </c>
      <c r="I59" s="120">
        <v>40600</v>
      </c>
      <c r="J59" s="120"/>
      <c r="K59" s="121">
        <v>21490</v>
      </c>
      <c r="L59" s="137">
        <v>1500</v>
      </c>
      <c r="M59" s="122">
        <v>1500</v>
      </c>
      <c r="N59" s="122">
        <v>1500</v>
      </c>
      <c r="O59" s="94"/>
    </row>
    <row r="60" spans="1:15" s="104" customFormat="1" ht="15" x14ac:dyDescent="0.25">
      <c r="A60" s="112"/>
      <c r="B60" s="112"/>
      <c r="C60" s="112"/>
      <c r="D60" s="119" t="s">
        <v>105</v>
      </c>
      <c r="E60" s="120"/>
      <c r="F60" s="120">
        <v>39141</v>
      </c>
      <c r="G60" s="120">
        <v>9700</v>
      </c>
      <c r="H60" s="120">
        <v>5228</v>
      </c>
      <c r="I60" s="120">
        <v>5000</v>
      </c>
      <c r="J60" s="120"/>
      <c r="K60" s="121">
        <v>5226</v>
      </c>
      <c r="L60" s="116">
        <v>6000</v>
      </c>
      <c r="M60" s="122">
        <v>6000</v>
      </c>
      <c r="N60" s="122">
        <v>6000</v>
      </c>
      <c r="O60" s="94"/>
    </row>
    <row r="61" spans="1:15" s="104" customFormat="1" ht="15" x14ac:dyDescent="0.25">
      <c r="A61" s="112"/>
      <c r="B61" s="112"/>
      <c r="C61" s="112"/>
      <c r="D61" s="119" t="s">
        <v>244</v>
      </c>
      <c r="E61" s="120"/>
      <c r="F61" s="120"/>
      <c r="G61" s="120">
        <v>8362</v>
      </c>
      <c r="H61" s="120">
        <v>5656</v>
      </c>
      <c r="I61" s="120">
        <v>5000</v>
      </c>
      <c r="J61" s="120"/>
      <c r="K61" s="121">
        <v>5580</v>
      </c>
      <c r="L61" s="116">
        <v>6000</v>
      </c>
      <c r="M61" s="122">
        <v>6000</v>
      </c>
      <c r="N61" s="122">
        <v>6000</v>
      </c>
      <c r="O61" s="94"/>
    </row>
    <row r="62" spans="1:15" s="104" customFormat="1" ht="15" x14ac:dyDescent="0.25">
      <c r="A62" s="112"/>
      <c r="B62" s="112"/>
      <c r="C62" s="112"/>
      <c r="D62" s="119" t="s">
        <v>198</v>
      </c>
      <c r="E62" s="120">
        <v>245</v>
      </c>
      <c r="F62" s="120">
        <v>243</v>
      </c>
      <c r="G62" s="120">
        <v>74</v>
      </c>
      <c r="H62" s="120">
        <v>74</v>
      </c>
      <c r="I62" s="120">
        <v>75</v>
      </c>
      <c r="J62" s="120"/>
      <c r="K62" s="121">
        <v>76</v>
      </c>
      <c r="L62" s="116">
        <v>77</v>
      </c>
      <c r="M62" s="122">
        <v>77</v>
      </c>
      <c r="N62" s="122">
        <v>77</v>
      </c>
      <c r="O62" s="94"/>
    </row>
    <row r="63" spans="1:15" s="104" customFormat="1" ht="15" x14ac:dyDescent="0.25">
      <c r="A63" s="112"/>
      <c r="B63" s="112"/>
      <c r="C63" s="112"/>
      <c r="D63" s="119" t="s">
        <v>177</v>
      </c>
      <c r="E63" s="120">
        <v>805</v>
      </c>
      <c r="F63" s="120">
        <v>803</v>
      </c>
      <c r="G63" s="120">
        <v>262</v>
      </c>
      <c r="H63" s="120">
        <v>261</v>
      </c>
      <c r="I63" s="120">
        <v>265</v>
      </c>
      <c r="J63" s="120"/>
      <c r="K63" s="121">
        <v>265</v>
      </c>
      <c r="L63" s="116">
        <v>280</v>
      </c>
      <c r="M63" s="122">
        <v>280</v>
      </c>
      <c r="N63" s="122">
        <v>280</v>
      </c>
      <c r="O63" s="94"/>
    </row>
    <row r="64" spans="1:15" s="104" customFormat="1" ht="15" x14ac:dyDescent="0.25">
      <c r="A64" s="112"/>
      <c r="B64" s="112"/>
      <c r="C64" s="112"/>
      <c r="D64" s="119" t="s">
        <v>178</v>
      </c>
      <c r="E64" s="120">
        <v>5115</v>
      </c>
      <c r="F64" s="120">
        <v>15919</v>
      </c>
      <c r="G64" s="120">
        <v>2119</v>
      </c>
      <c r="H64" s="120">
        <v>2014</v>
      </c>
      <c r="I64" s="120">
        <v>2500</v>
      </c>
      <c r="J64" s="120"/>
      <c r="K64" s="121">
        <v>2500</v>
      </c>
      <c r="L64" s="116">
        <v>2500</v>
      </c>
      <c r="M64" s="122">
        <v>2600</v>
      </c>
      <c r="N64" s="122">
        <v>2700</v>
      </c>
      <c r="O64" s="94"/>
    </row>
    <row r="65" spans="1:15" s="104" customFormat="1" ht="15" x14ac:dyDescent="0.25">
      <c r="A65" s="112"/>
      <c r="B65" s="112"/>
      <c r="C65" s="112"/>
      <c r="D65" s="119" t="s">
        <v>179</v>
      </c>
      <c r="E65" s="120">
        <v>3519</v>
      </c>
      <c r="F65" s="120">
        <v>3851</v>
      </c>
      <c r="G65" s="120">
        <v>349</v>
      </c>
      <c r="H65" s="120">
        <v>398</v>
      </c>
      <c r="I65" s="120">
        <v>400</v>
      </c>
      <c r="J65" s="120"/>
      <c r="K65" s="121">
        <v>349</v>
      </c>
      <c r="L65" s="116">
        <v>400</v>
      </c>
      <c r="M65" s="122">
        <v>400</v>
      </c>
      <c r="N65" s="122">
        <v>400</v>
      </c>
      <c r="O65" s="94"/>
    </row>
    <row r="66" spans="1:15" s="104" customFormat="1" ht="15" x14ac:dyDescent="0.25">
      <c r="A66" s="112"/>
      <c r="B66" s="112"/>
      <c r="C66" s="112"/>
      <c r="D66" s="119" t="s">
        <v>56</v>
      </c>
      <c r="E66" s="120">
        <v>414871</v>
      </c>
      <c r="F66" s="120">
        <v>404666</v>
      </c>
      <c r="G66" s="120">
        <v>64824</v>
      </c>
      <c r="H66" s="120">
        <v>60585</v>
      </c>
      <c r="I66" s="120">
        <v>60475</v>
      </c>
      <c r="J66" s="120"/>
      <c r="K66" s="121">
        <v>65370</v>
      </c>
      <c r="L66" s="116">
        <v>70430</v>
      </c>
      <c r="M66" s="122">
        <v>70430</v>
      </c>
      <c r="N66" s="122">
        <v>70430</v>
      </c>
      <c r="O66" s="94"/>
    </row>
    <row r="67" spans="1:15" s="104" customFormat="1" ht="15" x14ac:dyDescent="0.25">
      <c r="A67" s="112"/>
      <c r="B67" s="112"/>
      <c r="C67" s="112"/>
      <c r="D67" s="119" t="s">
        <v>54</v>
      </c>
      <c r="E67" s="120"/>
      <c r="F67" s="120"/>
      <c r="G67" s="120"/>
      <c r="H67" s="120">
        <v>1248</v>
      </c>
      <c r="I67" s="120"/>
      <c r="J67" s="120"/>
      <c r="K67" s="121"/>
      <c r="L67" s="116">
        <v>1280</v>
      </c>
      <c r="M67" s="122">
        <v>1280</v>
      </c>
      <c r="N67" s="122">
        <v>1280</v>
      </c>
      <c r="O67" s="94"/>
    </row>
    <row r="68" spans="1:15" s="104" customFormat="1" ht="15" x14ac:dyDescent="0.25">
      <c r="A68" s="112"/>
      <c r="B68" s="112"/>
      <c r="C68" s="112"/>
      <c r="D68" s="119" t="s">
        <v>199</v>
      </c>
      <c r="E68" s="120">
        <v>30022</v>
      </c>
      <c r="F68" s="120">
        <v>2176</v>
      </c>
      <c r="G68" s="120">
        <v>34</v>
      </c>
      <c r="H68" s="120">
        <v>34</v>
      </c>
      <c r="I68" s="120">
        <v>35</v>
      </c>
      <c r="J68" s="120"/>
      <c r="K68" s="121">
        <v>35</v>
      </c>
      <c r="L68" s="116">
        <v>35</v>
      </c>
      <c r="M68" s="122">
        <v>40</v>
      </c>
      <c r="N68" s="122">
        <v>40</v>
      </c>
      <c r="O68" s="94"/>
    </row>
    <row r="69" spans="1:15" s="104" customFormat="1" ht="15" x14ac:dyDescent="0.25">
      <c r="A69" s="112"/>
      <c r="B69" s="112"/>
      <c r="C69" s="112"/>
      <c r="D69" s="119" t="s">
        <v>200</v>
      </c>
      <c r="E69" s="120"/>
      <c r="F69" s="120"/>
      <c r="G69" s="120">
        <v>8964</v>
      </c>
      <c r="H69" s="120">
        <v>14168</v>
      </c>
      <c r="I69" s="120">
        <v>13900</v>
      </c>
      <c r="J69" s="120"/>
      <c r="K69" s="121">
        <v>0</v>
      </c>
      <c r="L69" s="116"/>
      <c r="M69" s="122"/>
      <c r="N69" s="122"/>
      <c r="O69" s="94"/>
    </row>
    <row r="70" spans="1:15" s="104" customFormat="1" ht="15" x14ac:dyDescent="0.25">
      <c r="A70" s="112"/>
      <c r="B70" s="112"/>
      <c r="C70" s="112"/>
      <c r="D70" s="119" t="s">
        <v>203</v>
      </c>
      <c r="E70" s="120"/>
      <c r="F70" s="120"/>
      <c r="G70" s="120">
        <v>18770</v>
      </c>
      <c r="H70" s="120">
        <v>18981</v>
      </c>
      <c r="I70" s="120">
        <v>20320</v>
      </c>
      <c r="J70" s="120"/>
      <c r="K70" s="121">
        <v>20320</v>
      </c>
      <c r="L70" s="116">
        <v>22100</v>
      </c>
      <c r="M70" s="122">
        <v>22200</v>
      </c>
      <c r="N70" s="122">
        <v>22300</v>
      </c>
      <c r="O70" s="94"/>
    </row>
    <row r="71" spans="1:15" s="104" customFormat="1" ht="15" x14ac:dyDescent="0.25">
      <c r="A71" s="112"/>
      <c r="B71" s="112"/>
      <c r="C71" s="112"/>
      <c r="D71" s="119" t="s">
        <v>109</v>
      </c>
      <c r="E71" s="120"/>
      <c r="F71" s="120"/>
      <c r="G71" s="120">
        <v>738</v>
      </c>
      <c r="H71" s="120">
        <v>737</v>
      </c>
      <c r="I71" s="120">
        <v>1340</v>
      </c>
      <c r="J71" s="120"/>
      <c r="K71" s="121">
        <v>800</v>
      </c>
      <c r="L71" s="116">
        <v>800</v>
      </c>
      <c r="M71" s="122">
        <v>800</v>
      </c>
      <c r="N71" s="122">
        <v>800</v>
      </c>
      <c r="O71" s="94"/>
    </row>
    <row r="72" spans="1:15" s="104" customFormat="1" ht="15" x14ac:dyDescent="0.25">
      <c r="A72" s="112"/>
      <c r="B72" s="112"/>
      <c r="C72" s="112"/>
      <c r="D72" s="119" t="s">
        <v>201</v>
      </c>
      <c r="E72" s="120"/>
      <c r="F72" s="120">
        <v>6794</v>
      </c>
      <c r="G72" s="120">
        <v>1625</v>
      </c>
      <c r="H72" s="120"/>
      <c r="I72" s="120">
        <v>0</v>
      </c>
      <c r="J72" s="120"/>
      <c r="K72" s="121">
        <v>1625</v>
      </c>
      <c r="L72" s="116">
        <v>0</v>
      </c>
      <c r="M72" s="122">
        <v>0</v>
      </c>
      <c r="N72" s="122">
        <v>0</v>
      </c>
      <c r="O72" s="94"/>
    </row>
    <row r="73" spans="1:15" s="96" customFormat="1" ht="15" x14ac:dyDescent="0.25">
      <c r="A73" s="133"/>
      <c r="B73" s="133"/>
      <c r="C73" s="133"/>
      <c r="D73" s="143" t="s">
        <v>202</v>
      </c>
      <c r="E73" s="139"/>
      <c r="F73" s="139"/>
      <c r="G73" s="139">
        <v>1036</v>
      </c>
      <c r="H73" s="139">
        <v>30</v>
      </c>
      <c r="I73" s="139">
        <v>0</v>
      </c>
      <c r="J73" s="139"/>
      <c r="K73" s="140">
        <v>0</v>
      </c>
      <c r="L73" s="137">
        <v>0</v>
      </c>
      <c r="M73" s="141">
        <v>0</v>
      </c>
      <c r="N73" s="141">
        <v>0</v>
      </c>
      <c r="O73" s="94"/>
    </row>
    <row r="74" spans="1:15" s="96" customFormat="1" ht="15" x14ac:dyDescent="0.25">
      <c r="A74" s="133"/>
      <c r="B74" s="133"/>
      <c r="C74" s="133"/>
      <c r="D74" s="143" t="s">
        <v>247</v>
      </c>
      <c r="E74" s="139"/>
      <c r="F74" s="139"/>
      <c r="G74" s="139"/>
      <c r="H74" s="139">
        <v>7470</v>
      </c>
      <c r="I74" s="139"/>
      <c r="J74" s="139"/>
      <c r="K74" s="140"/>
      <c r="L74" s="137"/>
      <c r="M74" s="218"/>
      <c r="N74" s="141"/>
      <c r="O74" s="94"/>
    </row>
    <row r="75" spans="1:15" s="96" customFormat="1" ht="15" x14ac:dyDescent="0.25">
      <c r="A75" s="133"/>
      <c r="B75" s="133"/>
      <c r="C75" s="133"/>
      <c r="D75" s="143" t="s">
        <v>248</v>
      </c>
      <c r="E75" s="139"/>
      <c r="F75" s="139"/>
      <c r="G75" s="139"/>
      <c r="H75" s="139">
        <v>15319</v>
      </c>
      <c r="I75" s="139"/>
      <c r="J75" s="139"/>
      <c r="K75" s="140">
        <v>2000</v>
      </c>
      <c r="L75" s="137">
        <v>6763</v>
      </c>
      <c r="M75" s="218"/>
      <c r="N75" s="141"/>
      <c r="O75" s="94"/>
    </row>
    <row r="76" spans="1:15" s="96" customFormat="1" ht="15" x14ac:dyDescent="0.25">
      <c r="A76" s="133"/>
      <c r="B76" s="133"/>
      <c r="C76" s="133"/>
      <c r="D76" s="143" t="s">
        <v>239</v>
      </c>
      <c r="E76" s="139"/>
      <c r="F76" s="139"/>
      <c r="G76" s="139"/>
      <c r="H76" s="139">
        <v>0</v>
      </c>
      <c r="I76" s="139">
        <v>0</v>
      </c>
      <c r="J76" s="139"/>
      <c r="K76" s="140">
        <v>2000</v>
      </c>
      <c r="L76" s="137">
        <v>2000</v>
      </c>
      <c r="M76" s="216">
        <v>2000</v>
      </c>
      <c r="N76" s="219">
        <v>2000</v>
      </c>
      <c r="O76" s="94"/>
    </row>
    <row r="77" spans="1:15" s="96" customFormat="1" ht="15" x14ac:dyDescent="0.25">
      <c r="A77" s="133"/>
      <c r="B77" s="133"/>
      <c r="C77" s="133"/>
      <c r="D77" s="143" t="s">
        <v>243</v>
      </c>
      <c r="E77" s="139"/>
      <c r="F77" s="139"/>
      <c r="G77" s="139"/>
      <c r="H77" s="139">
        <v>33657</v>
      </c>
      <c r="I77" s="139"/>
      <c r="J77" s="139"/>
      <c r="K77" s="140">
        <v>67000</v>
      </c>
      <c r="L77" s="137"/>
      <c r="M77" s="138"/>
      <c r="N77" s="135"/>
      <c r="O77" s="94"/>
    </row>
    <row r="78" spans="1:15" s="104" customFormat="1" ht="15.75" thickBot="1" x14ac:dyDescent="0.3">
      <c r="A78" s="112"/>
      <c r="B78" s="112"/>
      <c r="C78" s="112"/>
      <c r="D78" s="119" t="s">
        <v>180</v>
      </c>
      <c r="E78" s="114">
        <v>12204</v>
      </c>
      <c r="F78" s="114"/>
      <c r="G78" s="114">
        <v>3564</v>
      </c>
      <c r="H78" s="114">
        <v>493</v>
      </c>
      <c r="I78" s="114">
        <v>600</v>
      </c>
      <c r="J78" s="114"/>
      <c r="K78" s="115">
        <v>856</v>
      </c>
      <c r="L78" s="116">
        <v>816</v>
      </c>
      <c r="M78" s="184">
        <v>1000</v>
      </c>
      <c r="N78" s="114">
        <v>1200</v>
      </c>
      <c r="O78" s="94"/>
    </row>
    <row r="79" spans="1:15" s="104" customFormat="1" ht="12.75" hidden="1" customHeight="1" x14ac:dyDescent="0.25">
      <c r="A79" s="237"/>
      <c r="B79" s="238"/>
      <c r="C79" s="238"/>
      <c r="D79" s="239"/>
      <c r="E79" s="144">
        <v>2010</v>
      </c>
      <c r="F79" s="144">
        <v>2011</v>
      </c>
      <c r="G79" s="240"/>
      <c r="H79" s="240"/>
      <c r="I79" s="240"/>
      <c r="J79" s="240"/>
      <c r="K79" s="173"/>
      <c r="L79" s="181">
        <v>2013</v>
      </c>
      <c r="M79" s="177">
        <v>2014</v>
      </c>
      <c r="N79" s="144">
        <v>2015</v>
      </c>
    </row>
    <row r="80" spans="1:15" s="104" customFormat="1" ht="45.75" hidden="1" thickBot="1" x14ac:dyDescent="0.3">
      <c r="A80" s="145" t="s">
        <v>111</v>
      </c>
      <c r="B80" s="145" t="s">
        <v>112</v>
      </c>
      <c r="C80" s="145" t="s">
        <v>113</v>
      </c>
      <c r="D80" s="146" t="s">
        <v>114</v>
      </c>
      <c r="E80" s="147" t="s">
        <v>89</v>
      </c>
      <c r="F80" s="147" t="s">
        <v>89</v>
      </c>
      <c r="G80" s="147" t="s">
        <v>89</v>
      </c>
      <c r="H80" s="147"/>
      <c r="I80" s="147" t="s">
        <v>181</v>
      </c>
      <c r="J80" s="147" t="s">
        <v>182</v>
      </c>
      <c r="K80" s="174"/>
      <c r="L80" s="182" t="s">
        <v>90</v>
      </c>
      <c r="M80" s="178" t="s">
        <v>92</v>
      </c>
      <c r="N80" s="147" t="s">
        <v>92</v>
      </c>
    </row>
    <row r="81" spans="1:19" s="151" customFormat="1" ht="15.75" hidden="1" thickBot="1" x14ac:dyDescent="0.3">
      <c r="A81" s="148"/>
      <c r="B81" s="149"/>
      <c r="C81" s="149"/>
      <c r="D81" s="148"/>
      <c r="E81" s="150"/>
      <c r="F81" s="150"/>
      <c r="G81" s="150"/>
      <c r="H81" s="150"/>
      <c r="I81" s="150"/>
      <c r="J81" s="150"/>
      <c r="K81" s="150"/>
      <c r="L81" s="183"/>
      <c r="M81" s="150"/>
      <c r="N81" s="150"/>
    </row>
    <row r="82" spans="1:19" s="104" customFormat="1" ht="30" customHeight="1" thickBot="1" x14ac:dyDescent="0.3">
      <c r="A82" s="227" t="s">
        <v>183</v>
      </c>
      <c r="B82" s="228"/>
      <c r="C82" s="228"/>
      <c r="D82" s="90" t="s">
        <v>118</v>
      </c>
      <c r="E82" s="91">
        <f>E83+E86</f>
        <v>476112</v>
      </c>
      <c r="F82" s="91">
        <f t="shared" ref="F82:K82" si="13">F83+F86</f>
        <v>648450</v>
      </c>
      <c r="G82" s="91">
        <v>69989</v>
      </c>
      <c r="H82" s="91">
        <v>84925</v>
      </c>
      <c r="I82" s="91">
        <f t="shared" si="13"/>
        <v>1025600</v>
      </c>
      <c r="J82" s="91">
        <f t="shared" si="13"/>
        <v>0</v>
      </c>
      <c r="K82" s="92">
        <f t="shared" si="13"/>
        <v>89080</v>
      </c>
      <c r="L82" s="180">
        <f>L83+L86</f>
        <v>1138684</v>
      </c>
      <c r="M82" s="176">
        <f>M83+M86</f>
        <v>0</v>
      </c>
      <c r="N82" s="93">
        <f>N83+N86</f>
        <v>0</v>
      </c>
      <c r="O82" s="196">
        <f>' vydavky'!J138</f>
        <v>1198620</v>
      </c>
      <c r="P82" s="196">
        <f>' vydavky'!K138</f>
        <v>0</v>
      </c>
      <c r="Q82" s="196">
        <f>' vydavky'!L138</f>
        <v>0</v>
      </c>
    </row>
    <row r="83" spans="1:19" s="104" customFormat="1" ht="15" x14ac:dyDescent="0.25">
      <c r="A83" s="125">
        <v>230</v>
      </c>
      <c r="B83" s="152"/>
      <c r="C83" s="152"/>
      <c r="D83" s="127" t="s">
        <v>183</v>
      </c>
      <c r="E83" s="153">
        <f>SUM(E84)</f>
        <v>13851</v>
      </c>
      <c r="F83" s="153">
        <f t="shared" ref="F83:N84" si="14">SUM(F84)</f>
        <v>510</v>
      </c>
      <c r="G83" s="153">
        <f t="shared" si="14"/>
        <v>0</v>
      </c>
      <c r="H83" s="153">
        <v>5000</v>
      </c>
      <c r="I83" s="153">
        <f t="shared" si="14"/>
        <v>500</v>
      </c>
      <c r="J83" s="153">
        <f t="shared" si="14"/>
        <v>0</v>
      </c>
      <c r="K83" s="154">
        <f t="shared" si="14"/>
        <v>22080</v>
      </c>
      <c r="L83" s="155">
        <f>SUM(L84)</f>
        <v>0</v>
      </c>
      <c r="M83" s="156">
        <f>SUM(M84)</f>
        <v>0</v>
      </c>
      <c r="N83" s="153">
        <f>SUM(N84)</f>
        <v>0</v>
      </c>
      <c r="O83" s="215">
        <f>L82-O82</f>
        <v>-59936</v>
      </c>
      <c r="P83" s="215">
        <f t="shared" ref="P83" si="15">M82-P82</f>
        <v>0</v>
      </c>
      <c r="Q83" s="215">
        <f t="shared" ref="Q83" si="16">N82-Q82</f>
        <v>0</v>
      </c>
      <c r="S83" s="104" t="s">
        <v>237</v>
      </c>
    </row>
    <row r="84" spans="1:19" s="104" customFormat="1" ht="15" x14ac:dyDescent="0.25">
      <c r="A84" s="157"/>
      <c r="B84" s="105">
        <v>233</v>
      </c>
      <c r="C84" s="157"/>
      <c r="D84" s="107" t="s">
        <v>184</v>
      </c>
      <c r="E84" s="158">
        <f>SUM(E85)</f>
        <v>13851</v>
      </c>
      <c r="F84" s="158">
        <f t="shared" si="14"/>
        <v>510</v>
      </c>
      <c r="G84" s="158">
        <v>0</v>
      </c>
      <c r="H84" s="158">
        <v>5000</v>
      </c>
      <c r="I84" s="158">
        <f t="shared" si="14"/>
        <v>500</v>
      </c>
      <c r="J84" s="158">
        <f t="shared" si="14"/>
        <v>0</v>
      </c>
      <c r="K84" s="159">
        <f t="shared" si="14"/>
        <v>22080</v>
      </c>
      <c r="L84" s="160">
        <f>SUM(L85)</f>
        <v>0</v>
      </c>
      <c r="M84" s="161">
        <f t="shared" si="14"/>
        <v>0</v>
      </c>
      <c r="N84" s="158">
        <f t="shared" si="14"/>
        <v>0</v>
      </c>
    </row>
    <row r="85" spans="1:19" s="104" customFormat="1" ht="15" x14ac:dyDescent="0.25">
      <c r="A85" s="112"/>
      <c r="B85" s="112"/>
      <c r="C85" s="112"/>
      <c r="D85" s="119" t="s">
        <v>185</v>
      </c>
      <c r="E85" s="114">
        <v>13851</v>
      </c>
      <c r="F85" s="114">
        <v>510</v>
      </c>
      <c r="G85" s="114">
        <v>289</v>
      </c>
      <c r="H85" s="114">
        <v>5000</v>
      </c>
      <c r="I85" s="114">
        <v>500</v>
      </c>
      <c r="J85" s="114"/>
      <c r="K85" s="115">
        <v>22080</v>
      </c>
      <c r="L85" s="116"/>
      <c r="M85" s="117"/>
      <c r="N85" s="114"/>
    </row>
    <row r="86" spans="1:19" s="104" customFormat="1" ht="15" x14ac:dyDescent="0.25">
      <c r="A86" s="125">
        <v>320</v>
      </c>
      <c r="B86" s="126"/>
      <c r="C86" s="126"/>
      <c r="D86" s="127" t="s">
        <v>186</v>
      </c>
      <c r="E86" s="128">
        <f>SUM(E87)</f>
        <v>462261</v>
      </c>
      <c r="F86" s="128">
        <f t="shared" ref="F86:N86" si="17">SUM(F87)</f>
        <v>647940</v>
      </c>
      <c r="G86" s="128">
        <f t="shared" si="17"/>
        <v>69700</v>
      </c>
      <c r="H86" s="128">
        <v>79925</v>
      </c>
      <c r="I86" s="128">
        <f t="shared" si="17"/>
        <v>1025100</v>
      </c>
      <c r="J86" s="128">
        <f t="shared" si="17"/>
        <v>0</v>
      </c>
      <c r="K86" s="129">
        <f t="shared" si="17"/>
        <v>67000</v>
      </c>
      <c r="L86" s="130">
        <f>SUM(L87)</f>
        <v>1138684</v>
      </c>
      <c r="M86" s="131">
        <f t="shared" si="17"/>
        <v>0</v>
      </c>
      <c r="N86" s="128">
        <f t="shared" si="17"/>
        <v>0</v>
      </c>
      <c r="O86" s="223"/>
      <c r="P86" s="224"/>
      <c r="Q86" s="224"/>
    </row>
    <row r="87" spans="1:19" s="104" customFormat="1" ht="15" x14ac:dyDescent="0.25">
      <c r="A87" s="106"/>
      <c r="B87" s="105">
        <v>321</v>
      </c>
      <c r="C87" s="106"/>
      <c r="D87" s="107" t="s">
        <v>174</v>
      </c>
      <c r="E87" s="108">
        <f>SUM(E88:E91)</f>
        <v>462261</v>
      </c>
      <c r="F87" s="108">
        <f>SUM(F88:F91)</f>
        <v>647940</v>
      </c>
      <c r="G87" s="108">
        <f>SUM(G88:G94)</f>
        <v>69700</v>
      </c>
      <c r="H87" s="108">
        <v>79925</v>
      </c>
      <c r="I87" s="108">
        <f>SUM(I88:I94)</f>
        <v>1025100</v>
      </c>
      <c r="J87" s="108">
        <f>SUM(J88:J94)</f>
        <v>0</v>
      </c>
      <c r="K87" s="109">
        <f>SUM(K88:K94)</f>
        <v>67000</v>
      </c>
      <c r="L87" s="110">
        <f>SUM(L88:L94)</f>
        <v>1138684</v>
      </c>
      <c r="M87" s="111">
        <f>SUM(M88:M94)</f>
        <v>0</v>
      </c>
      <c r="N87" s="108">
        <f>SUM(N88:N94)</f>
        <v>0</v>
      </c>
      <c r="O87" s="196"/>
      <c r="P87" s="196"/>
      <c r="Q87" s="196"/>
    </row>
    <row r="88" spans="1:19" s="104" customFormat="1" ht="15" x14ac:dyDescent="0.25">
      <c r="A88" s="112"/>
      <c r="B88" s="112"/>
      <c r="C88" s="112"/>
      <c r="D88" s="119" t="s">
        <v>204</v>
      </c>
      <c r="E88" s="120">
        <v>462261</v>
      </c>
      <c r="F88" s="120">
        <v>647940</v>
      </c>
      <c r="G88" s="120">
        <v>11611</v>
      </c>
      <c r="H88" s="120"/>
      <c r="I88" s="120">
        <v>42700</v>
      </c>
      <c r="J88" s="120"/>
      <c r="K88" s="121">
        <v>0</v>
      </c>
      <c r="L88" s="116"/>
      <c r="M88" s="117">
        <v>0</v>
      </c>
      <c r="N88" s="114">
        <v>0</v>
      </c>
    </row>
    <row r="89" spans="1:19" s="104" customFormat="1" ht="15" x14ac:dyDescent="0.25">
      <c r="A89" s="112"/>
      <c r="B89" s="112"/>
      <c r="C89" s="112"/>
      <c r="D89" s="119" t="s">
        <v>204</v>
      </c>
      <c r="E89" s="120"/>
      <c r="F89" s="120"/>
      <c r="G89" s="120">
        <v>16469</v>
      </c>
      <c r="H89" s="120"/>
      <c r="I89" s="120">
        <v>0</v>
      </c>
      <c r="J89" s="120"/>
      <c r="K89" s="121">
        <v>0</v>
      </c>
      <c r="L89" s="116">
        <v>0</v>
      </c>
      <c r="M89" s="117">
        <v>0</v>
      </c>
      <c r="N89" s="114">
        <v>0</v>
      </c>
    </row>
    <row r="90" spans="1:19" s="104" customFormat="1" ht="15" x14ac:dyDescent="0.25">
      <c r="A90" s="112"/>
      <c r="B90" s="112"/>
      <c r="C90" s="112"/>
      <c r="D90" s="119" t="s">
        <v>213</v>
      </c>
      <c r="E90" s="120"/>
      <c r="F90" s="120"/>
      <c r="G90" s="120">
        <v>41620</v>
      </c>
      <c r="H90" s="120">
        <v>79924.7</v>
      </c>
      <c r="I90" s="120">
        <v>0</v>
      </c>
      <c r="J90" s="120"/>
      <c r="K90" s="121"/>
      <c r="L90" s="116">
        <v>0</v>
      </c>
      <c r="M90" s="117">
        <v>0</v>
      </c>
      <c r="N90" s="114">
        <v>0</v>
      </c>
    </row>
    <row r="91" spans="1:19" s="104" customFormat="1" ht="15" x14ac:dyDescent="0.25">
      <c r="A91" s="112"/>
      <c r="B91" s="112"/>
      <c r="C91" s="112"/>
      <c r="D91" s="119" t="s">
        <v>214</v>
      </c>
      <c r="E91" s="120"/>
      <c r="F91" s="120"/>
      <c r="G91" s="120">
        <v>0</v>
      </c>
      <c r="H91" s="120"/>
      <c r="I91" s="120">
        <v>760300</v>
      </c>
      <c r="J91" s="120"/>
      <c r="K91" s="121">
        <v>0</v>
      </c>
      <c r="L91" s="116">
        <v>760480</v>
      </c>
      <c r="M91" s="117">
        <v>0</v>
      </c>
      <c r="N91" s="114">
        <v>0</v>
      </c>
    </row>
    <row r="92" spans="1:19" s="104" customFormat="1" ht="15" x14ac:dyDescent="0.25">
      <c r="A92" s="112"/>
      <c r="B92" s="112"/>
      <c r="C92" s="112"/>
      <c r="D92" s="119" t="s">
        <v>226</v>
      </c>
      <c r="E92" s="120"/>
      <c r="F92" s="120"/>
      <c r="G92" s="120"/>
      <c r="H92" s="120"/>
      <c r="I92" s="120">
        <v>222100</v>
      </c>
      <c r="J92" s="120"/>
      <c r="K92" s="121"/>
      <c r="L92" s="116">
        <v>222100</v>
      </c>
      <c r="M92" s="117">
        <v>0</v>
      </c>
      <c r="N92" s="114">
        <v>0</v>
      </c>
    </row>
    <row r="93" spans="1:19" s="104" customFormat="1" ht="15" x14ac:dyDescent="0.25">
      <c r="A93" s="112"/>
      <c r="B93" s="112"/>
      <c r="C93" s="112"/>
      <c r="D93" s="119" t="s">
        <v>249</v>
      </c>
      <c r="E93" s="120"/>
      <c r="F93" s="120"/>
      <c r="G93" s="120"/>
      <c r="H93" s="120"/>
      <c r="I93" s="120"/>
      <c r="J93" s="120"/>
      <c r="K93" s="121"/>
      <c r="L93" s="116">
        <v>156104</v>
      </c>
      <c r="M93" s="117"/>
      <c r="N93" s="114"/>
    </row>
    <row r="94" spans="1:19" s="104" customFormat="1" ht="15.75" thickBot="1" x14ac:dyDescent="0.3">
      <c r="A94" s="112"/>
      <c r="B94" s="112"/>
      <c r="C94" s="112"/>
      <c r="D94" s="119" t="s">
        <v>204</v>
      </c>
      <c r="E94" s="120"/>
      <c r="F94" s="120"/>
      <c r="G94" s="120">
        <v>0</v>
      </c>
      <c r="H94" s="120"/>
      <c r="I94" s="120">
        <v>0</v>
      </c>
      <c r="J94" s="120"/>
      <c r="K94" s="121">
        <v>67000</v>
      </c>
      <c r="L94" s="116">
        <v>0</v>
      </c>
      <c r="M94" s="117">
        <v>0</v>
      </c>
      <c r="N94" s="114">
        <v>0</v>
      </c>
    </row>
    <row r="95" spans="1:19" s="162" customFormat="1" ht="30" customHeight="1" thickBot="1" x14ac:dyDescent="0.3">
      <c r="A95" s="227" t="s">
        <v>96</v>
      </c>
      <c r="B95" s="228"/>
      <c r="C95" s="228"/>
      <c r="D95" s="90" t="s">
        <v>118</v>
      </c>
      <c r="E95" s="91">
        <f>E96</f>
        <v>177041</v>
      </c>
      <c r="F95" s="91">
        <f t="shared" ref="F95:N95" si="18">F96</f>
        <v>191976</v>
      </c>
      <c r="G95" s="91">
        <f>G96</f>
        <v>14641</v>
      </c>
      <c r="H95" s="91">
        <v>7388</v>
      </c>
      <c r="I95" s="91">
        <f t="shared" si="18"/>
        <v>59400</v>
      </c>
      <c r="J95" s="91">
        <f t="shared" si="18"/>
        <v>0</v>
      </c>
      <c r="K95" s="92">
        <f t="shared" si="18"/>
        <v>0</v>
      </c>
      <c r="L95" s="180">
        <f t="shared" si="18"/>
        <v>51720</v>
      </c>
      <c r="M95" s="176">
        <f t="shared" si="18"/>
        <v>0</v>
      </c>
      <c r="N95" s="93">
        <f t="shared" si="18"/>
        <v>0</v>
      </c>
      <c r="O95" s="196">
        <f>' vydavky'!J139</f>
        <v>5000</v>
      </c>
      <c r="P95" s="196">
        <f>' vydavky'!K139</f>
        <v>7000</v>
      </c>
      <c r="Q95" s="196">
        <f>' vydavky'!L139</f>
        <v>7000</v>
      </c>
    </row>
    <row r="96" spans="1:19" s="104" customFormat="1" ht="30" x14ac:dyDescent="0.25">
      <c r="A96" s="125">
        <v>400</v>
      </c>
      <c r="B96" s="126"/>
      <c r="C96" s="126"/>
      <c r="D96" s="127" t="s">
        <v>187</v>
      </c>
      <c r="E96" s="128">
        <f>SUM(E97)</f>
        <v>177041</v>
      </c>
      <c r="F96" s="128">
        <f t="shared" ref="F96:K96" si="19">SUM(F97)</f>
        <v>191976</v>
      </c>
      <c r="G96" s="128">
        <f t="shared" si="19"/>
        <v>14641</v>
      </c>
      <c r="H96" s="128">
        <v>7388</v>
      </c>
      <c r="I96" s="128">
        <f>SUM(I97)</f>
        <v>59400</v>
      </c>
      <c r="J96" s="128">
        <f t="shared" si="19"/>
        <v>0</v>
      </c>
      <c r="K96" s="129">
        <f t="shared" si="19"/>
        <v>0</v>
      </c>
      <c r="L96" s="130">
        <f>SUM(L97)</f>
        <v>51720</v>
      </c>
      <c r="M96" s="131">
        <f>SUM(M97)</f>
        <v>0</v>
      </c>
      <c r="N96" s="128">
        <f>SUM(N97)</f>
        <v>0</v>
      </c>
      <c r="O96" s="215">
        <f>L95-O95</f>
        <v>46720</v>
      </c>
      <c r="P96" s="215">
        <f t="shared" ref="P96" si="20">M95-P95</f>
        <v>-7000</v>
      </c>
      <c r="Q96" s="215">
        <f t="shared" ref="Q96" si="21">N95-Q95</f>
        <v>-7000</v>
      </c>
      <c r="S96" s="104" t="s">
        <v>237</v>
      </c>
    </row>
    <row r="97" spans="1:19" s="104" customFormat="1" ht="15" x14ac:dyDescent="0.25">
      <c r="A97" s="105">
        <v>450</v>
      </c>
      <c r="B97" s="106"/>
      <c r="C97" s="106"/>
      <c r="D97" s="107" t="s">
        <v>188</v>
      </c>
      <c r="E97" s="108">
        <f>SUM(E98:E104)</f>
        <v>177041</v>
      </c>
      <c r="F97" s="108">
        <f t="shared" ref="F97:K97" si="22">SUM(F98:F105)</f>
        <v>191976</v>
      </c>
      <c r="G97" s="108">
        <v>14641</v>
      </c>
      <c r="H97" s="108">
        <v>7388</v>
      </c>
      <c r="I97" s="108">
        <f t="shared" si="22"/>
        <v>59400</v>
      </c>
      <c r="J97" s="108">
        <f t="shared" si="22"/>
        <v>0</v>
      </c>
      <c r="K97" s="109">
        <f t="shared" si="22"/>
        <v>0</v>
      </c>
      <c r="L97" s="110">
        <f>SUM(L98:L105)</f>
        <v>51720</v>
      </c>
      <c r="M97" s="111">
        <f>SUM(M98:M105)</f>
        <v>0</v>
      </c>
      <c r="N97" s="108">
        <f>SUM(N98:N105)</f>
        <v>0</v>
      </c>
      <c r="P97" s="103"/>
    </row>
    <row r="98" spans="1:19" s="104" customFormat="1" ht="15" x14ac:dyDescent="0.25">
      <c r="A98" s="112"/>
      <c r="B98" s="112">
        <v>453</v>
      </c>
      <c r="C98" s="112"/>
      <c r="D98" s="113" t="s">
        <v>189</v>
      </c>
      <c r="E98" s="114"/>
      <c r="F98" s="114"/>
      <c r="G98" s="114"/>
      <c r="H98" s="114"/>
      <c r="I98" s="114"/>
      <c r="J98" s="114"/>
      <c r="K98" s="115"/>
      <c r="L98" s="116"/>
      <c r="M98" s="117"/>
      <c r="N98" s="114"/>
    </row>
    <row r="99" spans="1:19" s="104" customFormat="1" ht="15" x14ac:dyDescent="0.25">
      <c r="A99" s="112"/>
      <c r="B99" s="112"/>
      <c r="C99" s="112"/>
      <c r="D99" s="119" t="s">
        <v>190</v>
      </c>
      <c r="E99" s="114">
        <v>32048</v>
      </c>
      <c r="F99" s="114">
        <v>102636</v>
      </c>
      <c r="G99" s="114"/>
      <c r="H99" s="114"/>
      <c r="I99" s="114"/>
      <c r="J99" s="114"/>
      <c r="K99" s="115"/>
      <c r="L99" s="116"/>
      <c r="M99" s="117"/>
      <c r="N99" s="114"/>
    </row>
    <row r="100" spans="1:19" s="104" customFormat="1" ht="15" x14ac:dyDescent="0.25">
      <c r="A100" s="112"/>
      <c r="B100" s="112">
        <v>454</v>
      </c>
      <c r="C100" s="112"/>
      <c r="D100" s="113" t="s">
        <v>191</v>
      </c>
      <c r="E100" s="114"/>
      <c r="F100" s="114"/>
      <c r="G100" s="114"/>
      <c r="H100" s="114"/>
      <c r="I100" s="114"/>
      <c r="J100" s="114"/>
      <c r="K100" s="115"/>
      <c r="L100" s="116"/>
      <c r="M100" s="117"/>
      <c r="N100" s="114"/>
    </row>
    <row r="101" spans="1:19" s="104" customFormat="1" ht="30" x14ac:dyDescent="0.25">
      <c r="A101" s="112"/>
      <c r="B101" s="112"/>
      <c r="C101" s="118" t="s">
        <v>126</v>
      </c>
      <c r="D101" s="119" t="s">
        <v>192</v>
      </c>
      <c r="E101" s="120"/>
      <c r="F101" s="120"/>
      <c r="G101" s="120">
        <v>2829</v>
      </c>
      <c r="H101" s="120">
        <v>7388</v>
      </c>
      <c r="I101" s="120"/>
      <c r="J101" s="120"/>
      <c r="K101" s="121"/>
      <c r="L101" s="116"/>
      <c r="M101" s="117"/>
      <c r="N101" s="114"/>
    </row>
    <row r="102" spans="1:19" s="104" customFormat="1" ht="30" x14ac:dyDescent="0.25">
      <c r="A102" s="112"/>
      <c r="B102" s="112"/>
      <c r="C102" s="118" t="s">
        <v>128</v>
      </c>
      <c r="D102" s="119" t="s">
        <v>193</v>
      </c>
      <c r="E102" s="120">
        <v>144383</v>
      </c>
      <c r="F102" s="120"/>
      <c r="G102" s="120"/>
      <c r="H102" s="120"/>
      <c r="I102" s="120">
        <v>5000</v>
      </c>
      <c r="J102" s="120"/>
      <c r="K102" s="121">
        <v>0</v>
      </c>
      <c r="L102" s="116">
        <v>0</v>
      </c>
      <c r="M102" s="117"/>
      <c r="N102" s="114"/>
    </row>
    <row r="103" spans="1:19" s="104" customFormat="1" ht="15" x14ac:dyDescent="0.25">
      <c r="A103" s="112"/>
      <c r="B103" s="112"/>
      <c r="C103" s="118"/>
      <c r="D103" s="119" t="s">
        <v>194</v>
      </c>
      <c r="E103" s="120"/>
      <c r="F103" s="120">
        <v>44102</v>
      </c>
      <c r="G103" s="120"/>
      <c r="H103" s="120"/>
      <c r="I103" s="120"/>
      <c r="J103" s="120"/>
      <c r="K103" s="121"/>
      <c r="L103" s="116"/>
      <c r="M103" s="117"/>
      <c r="N103" s="114"/>
      <c r="P103" s="123"/>
    </row>
    <row r="104" spans="1:19" s="104" customFormat="1" ht="15" x14ac:dyDescent="0.25">
      <c r="A104" s="112">
        <v>420</v>
      </c>
      <c r="B104" s="112">
        <v>429</v>
      </c>
      <c r="C104" s="112"/>
      <c r="D104" s="119" t="s">
        <v>195</v>
      </c>
      <c r="E104" s="120">
        <v>610</v>
      </c>
      <c r="F104" s="120">
        <v>500</v>
      </c>
      <c r="G104" s="120"/>
      <c r="H104" s="120"/>
      <c r="I104" s="120"/>
      <c r="J104" s="120"/>
      <c r="K104" s="121"/>
      <c r="L104" s="116"/>
      <c r="M104" s="117"/>
      <c r="N104" s="114"/>
      <c r="P104" s="123"/>
    </row>
    <row r="105" spans="1:19" s="104" customFormat="1" ht="15.75" thickBot="1" x14ac:dyDescent="0.3">
      <c r="A105" s="112">
        <v>510</v>
      </c>
      <c r="B105" s="112">
        <v>512</v>
      </c>
      <c r="C105" s="118" t="s">
        <v>126</v>
      </c>
      <c r="D105" s="119" t="s">
        <v>221</v>
      </c>
      <c r="E105" s="120"/>
      <c r="F105" s="120">
        <v>44738</v>
      </c>
      <c r="G105" s="120">
        <v>11813</v>
      </c>
      <c r="H105" s="120"/>
      <c r="I105" s="120">
        <v>54400</v>
      </c>
      <c r="J105" s="120"/>
      <c r="K105" s="121">
        <v>0</v>
      </c>
      <c r="L105" s="187">
        <v>51720</v>
      </c>
      <c r="M105" s="185">
        <v>0</v>
      </c>
      <c r="N105" s="114">
        <v>0</v>
      </c>
    </row>
    <row r="106" spans="1:19" s="166" customFormat="1" ht="25.5" customHeight="1" thickBot="1" x14ac:dyDescent="0.3">
      <c r="A106" s="229" t="s">
        <v>196</v>
      </c>
      <c r="B106" s="230"/>
      <c r="C106" s="230"/>
      <c r="D106" s="230"/>
      <c r="E106" s="163">
        <f>E4+E82+E95</f>
        <v>1594149</v>
      </c>
      <c r="F106" s="163">
        <f>F4+F82+F95</f>
        <v>1850309</v>
      </c>
      <c r="G106" s="163">
        <f>G4+G82+G95</f>
        <v>424359</v>
      </c>
      <c r="H106" s="163">
        <f>H4+H82+H95</f>
        <v>510373</v>
      </c>
      <c r="I106" s="163">
        <f>I4+I82+I95</f>
        <v>1506725</v>
      </c>
      <c r="J106" s="163">
        <f>J4+J82+J95</f>
        <v>0</v>
      </c>
      <c r="K106" s="164">
        <f>K4+K82+K95</f>
        <v>569609</v>
      </c>
      <c r="L106" s="188">
        <f>L4+L82+L95</f>
        <v>1633625</v>
      </c>
      <c r="M106" s="186">
        <f>M4+M82+M95</f>
        <v>429077</v>
      </c>
      <c r="N106" s="165">
        <f>N4+N82+N95</f>
        <v>431257</v>
      </c>
      <c r="O106" s="195">
        <f>' vydavky'!J136</f>
        <v>1633625</v>
      </c>
      <c r="P106" s="195">
        <f>' vydavky'!K136</f>
        <v>429077</v>
      </c>
      <c r="Q106" s="195">
        <f>' vydavky'!L136</f>
        <v>431257</v>
      </c>
      <c r="R106" s="104"/>
      <c r="S106" s="104"/>
    </row>
    <row r="107" spans="1:19" ht="15" x14ac:dyDescent="0.25">
      <c r="O107" s="215">
        <f>L106-O106</f>
        <v>0</v>
      </c>
      <c r="P107" s="215">
        <f>M106-P106</f>
        <v>0</v>
      </c>
      <c r="Q107" s="215">
        <f>N106-Q106</f>
        <v>0</v>
      </c>
      <c r="R107" s="104"/>
      <c r="S107" s="104" t="s">
        <v>237</v>
      </c>
    </row>
    <row r="108" spans="1:19" ht="15" x14ac:dyDescent="0.25">
      <c r="O108" s="103"/>
      <c r="P108" s="104"/>
    </row>
    <row r="109" spans="1:19" x14ac:dyDescent="0.2">
      <c r="O109" s="167"/>
      <c r="P109" s="167"/>
    </row>
  </sheetData>
  <mergeCells count="13">
    <mergeCell ref="O3:Q3"/>
    <mergeCell ref="O86:Q86"/>
    <mergeCell ref="I2:K2"/>
    <mergeCell ref="A4:C4"/>
    <mergeCell ref="A106:D106"/>
    <mergeCell ref="A2:A3"/>
    <mergeCell ref="B2:B3"/>
    <mergeCell ref="C2:C3"/>
    <mergeCell ref="D2:D3"/>
    <mergeCell ref="A79:D79"/>
    <mergeCell ref="G79:J79"/>
    <mergeCell ref="A82:C82"/>
    <mergeCell ref="A95:C95"/>
  </mergeCells>
  <printOptions horizontalCentered="1" gridLines="1" gridLinesSet="0"/>
  <pageMargins left="0.39370078740157483" right="0.39370078740157483" top="0.78740157480314965" bottom="0.55118110236220474" header="0.51181102362204722" footer="0.51181102362204722"/>
  <pageSetup paperSize="9" scale="94" fitToWidth="0" fitToHeight="0" orientation="landscape" r:id="rId1"/>
  <headerFooter>
    <oddHeader>&amp;L&amp;"Arial,Tučné"&amp;14Návrh rozpočtu - príjmy  2015 - 2017</oddHeader>
  </headerFooter>
  <rowBreaks count="2" manualBreakCount="2">
    <brk id="26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Normal="100" workbookViewId="0">
      <pane ySplit="2" topLeftCell="A111" activePane="bottomLeft" state="frozen"/>
      <selection pane="bottomLeft" activeCell="J116" sqref="J116"/>
    </sheetView>
  </sheetViews>
  <sheetFormatPr defaultRowHeight="15" x14ac:dyDescent="0.25"/>
  <cols>
    <col min="1" max="1" width="4.7109375" style="2" customWidth="1"/>
    <col min="2" max="2" width="7.7109375" style="3" customWidth="1"/>
    <col min="3" max="3" width="5.5703125" style="3" customWidth="1"/>
    <col min="4" max="4" width="7.28515625" style="2" customWidth="1"/>
    <col min="5" max="5" width="48.85546875" style="4" bestFit="1" customWidth="1"/>
    <col min="6" max="8" width="12" style="1" bestFit="1" customWidth="1"/>
    <col min="9" max="9" width="15" style="1" bestFit="1" customWidth="1"/>
    <col min="10" max="10" width="13.7109375" style="1" customWidth="1"/>
    <col min="11" max="12" width="12" style="1" bestFit="1" customWidth="1"/>
    <col min="13" max="13" width="52.140625" style="1" bestFit="1" customWidth="1"/>
    <col min="14" max="16384" width="9.140625" style="1"/>
  </cols>
  <sheetData>
    <row r="1" spans="1:12" s="6" customFormat="1" ht="23.25" thickBot="1" x14ac:dyDescent="0.3">
      <c r="A1" s="243" t="s">
        <v>1</v>
      </c>
      <c r="B1" s="244" t="s">
        <v>2</v>
      </c>
      <c r="C1" s="245" t="s">
        <v>97</v>
      </c>
      <c r="D1" s="243" t="s">
        <v>5</v>
      </c>
      <c r="E1" s="246" t="s">
        <v>66</v>
      </c>
      <c r="F1" s="247" t="s">
        <v>89</v>
      </c>
      <c r="G1" s="248"/>
      <c r="H1" s="7" t="s">
        <v>90</v>
      </c>
      <c r="I1" s="8" t="s">
        <v>91</v>
      </c>
      <c r="J1" s="249" t="s">
        <v>92</v>
      </c>
      <c r="K1" s="250"/>
      <c r="L1" s="248"/>
    </row>
    <row r="2" spans="1:12" ht="15.75" thickTop="1" x14ac:dyDescent="0.25">
      <c r="A2" s="243"/>
      <c r="B2" s="244"/>
      <c r="C2" s="244"/>
      <c r="D2" s="243"/>
      <c r="E2" s="246"/>
      <c r="F2" s="5">
        <v>2014</v>
      </c>
      <c r="G2" s="5">
        <v>2015</v>
      </c>
      <c r="H2" s="5">
        <v>2016</v>
      </c>
      <c r="I2" s="16">
        <v>2016</v>
      </c>
      <c r="J2" s="202">
        <v>2017</v>
      </c>
      <c r="K2" s="19">
        <v>2018</v>
      </c>
      <c r="L2" s="5">
        <v>2019</v>
      </c>
    </row>
    <row r="3" spans="1:12" x14ac:dyDescent="0.25">
      <c r="A3" s="11">
        <v>1</v>
      </c>
      <c r="B3" s="12"/>
      <c r="C3" s="12"/>
      <c r="D3" s="241" t="s">
        <v>0</v>
      </c>
      <c r="E3" s="242"/>
      <c r="F3" s="13">
        <f t="shared" ref="F3:G3" si="0">SUM(F4,F8,F11,F15,F18,F20)</f>
        <v>67951.039999999994</v>
      </c>
      <c r="G3" s="13">
        <f t="shared" si="0"/>
        <v>49610.5</v>
      </c>
      <c r="H3" s="13">
        <f>SUM(H4,H8,H11,H15,H18,H20)</f>
        <v>57830</v>
      </c>
      <c r="I3" s="17">
        <f t="shared" ref="I3:L3" si="1">SUM(I4,I8,I11,I15,I18,I20)</f>
        <v>64848</v>
      </c>
      <c r="J3" s="203">
        <f t="shared" si="1"/>
        <v>60650</v>
      </c>
      <c r="K3" s="20">
        <f t="shared" si="1"/>
        <v>65900</v>
      </c>
      <c r="L3" s="13">
        <f t="shared" si="1"/>
        <v>67680</v>
      </c>
    </row>
    <row r="4" spans="1:12" x14ac:dyDescent="0.25">
      <c r="A4" s="9"/>
      <c r="B4" s="14" t="s">
        <v>3</v>
      </c>
      <c r="C4" s="14"/>
      <c r="D4" s="251" t="s">
        <v>4</v>
      </c>
      <c r="E4" s="252"/>
      <c r="F4" s="15">
        <f t="shared" ref="F4:L4" si="2">SUM(F5:F7)</f>
        <v>26110.539999999997</v>
      </c>
      <c r="G4" s="15">
        <f t="shared" si="2"/>
        <v>35476</v>
      </c>
      <c r="H4" s="15">
        <f t="shared" si="2"/>
        <v>34100</v>
      </c>
      <c r="I4" s="18">
        <f t="shared" si="2"/>
        <v>34280</v>
      </c>
      <c r="J4" s="204">
        <f t="shared" si="2"/>
        <v>35200</v>
      </c>
      <c r="K4" s="21">
        <f t="shared" si="2"/>
        <v>37550</v>
      </c>
      <c r="L4" s="15">
        <f t="shared" si="2"/>
        <v>39130</v>
      </c>
    </row>
    <row r="5" spans="1:12" s="36" customFormat="1" x14ac:dyDescent="0.25">
      <c r="A5" s="29"/>
      <c r="B5" s="30"/>
      <c r="C5" s="30"/>
      <c r="D5" s="31">
        <v>610</v>
      </c>
      <c r="E5" s="32" t="s">
        <v>6</v>
      </c>
      <c r="F5" s="33">
        <v>20758.009999999998</v>
      </c>
      <c r="G5" s="33">
        <v>27014</v>
      </c>
      <c r="H5" s="33">
        <v>24900</v>
      </c>
      <c r="I5" s="34">
        <v>24900</v>
      </c>
      <c r="J5" s="205">
        <v>25500</v>
      </c>
      <c r="K5" s="35">
        <v>27450</v>
      </c>
      <c r="L5" s="33">
        <v>28830</v>
      </c>
    </row>
    <row r="6" spans="1:12" s="36" customFormat="1" x14ac:dyDescent="0.25">
      <c r="A6" s="29"/>
      <c r="B6" s="30"/>
      <c r="C6" s="30"/>
      <c r="D6" s="31">
        <v>620</v>
      </c>
      <c r="E6" s="32" t="s">
        <v>7</v>
      </c>
      <c r="F6" s="33">
        <v>5272.53</v>
      </c>
      <c r="G6" s="33">
        <v>8296</v>
      </c>
      <c r="H6" s="33">
        <v>9200</v>
      </c>
      <c r="I6" s="34">
        <v>9200</v>
      </c>
      <c r="J6" s="205">
        <v>9500</v>
      </c>
      <c r="K6" s="35">
        <v>9900</v>
      </c>
      <c r="L6" s="33">
        <v>10100</v>
      </c>
    </row>
    <row r="7" spans="1:12" s="36" customFormat="1" x14ac:dyDescent="0.25">
      <c r="A7" s="29"/>
      <c r="B7" s="30"/>
      <c r="C7" s="30"/>
      <c r="D7" s="31">
        <v>630</v>
      </c>
      <c r="E7" s="60" t="s">
        <v>10</v>
      </c>
      <c r="F7" s="33">
        <v>80</v>
      </c>
      <c r="G7" s="33">
        <v>166</v>
      </c>
      <c r="H7" s="33">
        <v>0</v>
      </c>
      <c r="I7" s="34">
        <v>180</v>
      </c>
      <c r="J7" s="205">
        <v>200</v>
      </c>
      <c r="K7" s="35">
        <v>200</v>
      </c>
      <c r="L7" s="33">
        <v>200</v>
      </c>
    </row>
    <row r="8" spans="1:12" x14ac:dyDescent="0.25">
      <c r="A8" s="9"/>
      <c r="B8" s="14" t="s">
        <v>8</v>
      </c>
      <c r="C8" s="14"/>
      <c r="D8" s="251" t="s">
        <v>9</v>
      </c>
      <c r="E8" s="252"/>
      <c r="F8" s="15">
        <f>SUM(F9:F10)</f>
        <v>6788.65</v>
      </c>
      <c r="G8" s="15">
        <f t="shared" ref="G8:L8" si="3">SUM(G9:G10)</f>
        <v>1959</v>
      </c>
      <c r="H8" s="15">
        <f t="shared" si="3"/>
        <v>10000</v>
      </c>
      <c r="I8" s="18">
        <f t="shared" si="3"/>
        <v>20000</v>
      </c>
      <c r="J8" s="204">
        <f t="shared" si="3"/>
        <v>10000</v>
      </c>
      <c r="K8" s="21">
        <f t="shared" si="3"/>
        <v>10000</v>
      </c>
      <c r="L8" s="15">
        <f t="shared" si="3"/>
        <v>10000</v>
      </c>
    </row>
    <row r="9" spans="1:12" s="36" customFormat="1" x14ac:dyDescent="0.25">
      <c r="A9" s="29"/>
      <c r="B9" s="30"/>
      <c r="C9" s="30"/>
      <c r="D9" s="31">
        <v>630</v>
      </c>
      <c r="E9" s="32" t="s">
        <v>10</v>
      </c>
      <c r="F9" s="33">
        <v>1188.6500000000001</v>
      </c>
      <c r="G9" s="33">
        <v>1959</v>
      </c>
      <c r="H9" s="33">
        <v>10000</v>
      </c>
      <c r="I9" s="34">
        <v>20000</v>
      </c>
      <c r="J9" s="205">
        <v>10000</v>
      </c>
      <c r="K9" s="35">
        <v>10000</v>
      </c>
      <c r="L9" s="33">
        <v>10000</v>
      </c>
    </row>
    <row r="10" spans="1:12" s="36" customFormat="1" x14ac:dyDescent="0.25">
      <c r="A10" s="29"/>
      <c r="B10" s="30"/>
      <c r="C10" s="30"/>
      <c r="D10" s="37">
        <v>710</v>
      </c>
      <c r="E10" s="41" t="s">
        <v>29</v>
      </c>
      <c r="F10" s="73">
        <v>5600</v>
      </c>
      <c r="G10" s="73"/>
      <c r="H10" s="73">
        <v>0</v>
      </c>
      <c r="I10" s="74">
        <v>0</v>
      </c>
      <c r="J10" s="206">
        <v>0</v>
      </c>
      <c r="K10" s="75">
        <v>0</v>
      </c>
      <c r="L10" s="73">
        <v>0</v>
      </c>
    </row>
    <row r="11" spans="1:12" x14ac:dyDescent="0.25">
      <c r="A11" s="9"/>
      <c r="B11" s="14" t="s">
        <v>11</v>
      </c>
      <c r="C11" s="14"/>
      <c r="D11" s="251" t="s">
        <v>75</v>
      </c>
      <c r="E11" s="252"/>
      <c r="F11" s="15">
        <f t="shared" ref="F11:K11" si="4">SUM(F12:F14)</f>
        <v>1751.65</v>
      </c>
      <c r="G11" s="15">
        <f t="shared" si="4"/>
        <v>2357</v>
      </c>
      <c r="H11" s="15">
        <f t="shared" si="4"/>
        <v>3600</v>
      </c>
      <c r="I11" s="18">
        <f t="shared" si="4"/>
        <v>5700</v>
      </c>
      <c r="J11" s="204">
        <f t="shared" si="4"/>
        <v>4100</v>
      </c>
      <c r="K11" s="21">
        <f t="shared" si="4"/>
        <v>4500</v>
      </c>
      <c r="L11" s="15">
        <f>SUM(L12:L14)</f>
        <v>4700</v>
      </c>
    </row>
    <row r="12" spans="1:12" s="36" customFormat="1" x14ac:dyDescent="0.25">
      <c r="A12" s="29"/>
      <c r="B12" s="30"/>
      <c r="C12" s="30"/>
      <c r="D12" s="31">
        <v>610</v>
      </c>
      <c r="E12" s="32" t="s">
        <v>6</v>
      </c>
      <c r="F12" s="33">
        <v>1298</v>
      </c>
      <c r="G12" s="33">
        <v>1743</v>
      </c>
      <c r="H12" s="33">
        <v>1900</v>
      </c>
      <c r="I12" s="34">
        <v>1900</v>
      </c>
      <c r="J12" s="205">
        <v>1900</v>
      </c>
      <c r="K12" s="35">
        <v>2200</v>
      </c>
      <c r="L12" s="33">
        <v>2300</v>
      </c>
    </row>
    <row r="13" spans="1:12" s="36" customFormat="1" x14ac:dyDescent="0.25">
      <c r="A13" s="29"/>
      <c r="B13" s="30"/>
      <c r="C13" s="30"/>
      <c r="D13" s="31">
        <v>620</v>
      </c>
      <c r="E13" s="32" t="s">
        <v>7</v>
      </c>
      <c r="F13" s="33">
        <v>453.65</v>
      </c>
      <c r="G13" s="33">
        <v>614</v>
      </c>
      <c r="H13" s="33">
        <v>700</v>
      </c>
      <c r="I13" s="34">
        <v>700</v>
      </c>
      <c r="J13" s="205">
        <v>700</v>
      </c>
      <c r="K13" s="35">
        <v>800</v>
      </c>
      <c r="L13" s="33">
        <v>900</v>
      </c>
    </row>
    <row r="14" spans="1:12" s="36" customFormat="1" x14ac:dyDescent="0.25">
      <c r="A14" s="29"/>
      <c r="B14" s="30"/>
      <c r="C14" s="30"/>
      <c r="D14" s="31">
        <v>630</v>
      </c>
      <c r="E14" s="32" t="s">
        <v>18</v>
      </c>
      <c r="F14" s="33">
        <v>0</v>
      </c>
      <c r="G14" s="33">
        <v>0</v>
      </c>
      <c r="H14" s="33">
        <v>1000</v>
      </c>
      <c r="I14" s="34">
        <v>3100</v>
      </c>
      <c r="J14" s="205">
        <v>1500</v>
      </c>
      <c r="K14" s="35">
        <v>1500</v>
      </c>
      <c r="L14" s="33">
        <v>1500</v>
      </c>
    </row>
    <row r="15" spans="1:12" x14ac:dyDescent="0.25">
      <c r="A15" s="9"/>
      <c r="B15" s="14" t="s">
        <v>12</v>
      </c>
      <c r="C15" s="14"/>
      <c r="D15" s="251" t="s">
        <v>13</v>
      </c>
      <c r="E15" s="252"/>
      <c r="F15" s="15">
        <f t="shared" ref="F15:K15" si="5">SUM(F16:F17)</f>
        <v>1133.3700000000001</v>
      </c>
      <c r="G15" s="15">
        <f t="shared" si="5"/>
        <v>1722</v>
      </c>
      <c r="H15" s="15">
        <f t="shared" si="5"/>
        <v>2430</v>
      </c>
      <c r="I15" s="18">
        <f t="shared" si="5"/>
        <v>2430</v>
      </c>
      <c r="J15" s="204">
        <f t="shared" si="5"/>
        <v>3350</v>
      </c>
      <c r="K15" s="21">
        <f t="shared" si="5"/>
        <v>3350</v>
      </c>
      <c r="L15" s="15">
        <f>SUM(L16:L17)</f>
        <v>3350</v>
      </c>
    </row>
    <row r="16" spans="1:12" s="36" customFormat="1" x14ac:dyDescent="0.25">
      <c r="A16" s="29"/>
      <c r="B16" s="30"/>
      <c r="C16" s="30"/>
      <c r="D16" s="31">
        <v>620</v>
      </c>
      <c r="E16" s="32" t="s">
        <v>7</v>
      </c>
      <c r="F16" s="33">
        <v>184.53</v>
      </c>
      <c r="G16" s="33">
        <v>410</v>
      </c>
      <c r="H16" s="33">
        <v>630</v>
      </c>
      <c r="I16" s="34">
        <v>630</v>
      </c>
      <c r="J16" s="205">
        <v>850</v>
      </c>
      <c r="K16" s="35">
        <v>850</v>
      </c>
      <c r="L16" s="33">
        <v>850</v>
      </c>
    </row>
    <row r="17" spans="1:13" s="36" customFormat="1" x14ac:dyDescent="0.25">
      <c r="A17" s="29"/>
      <c r="B17" s="30"/>
      <c r="C17" s="30"/>
      <c r="D17" s="31">
        <v>630</v>
      </c>
      <c r="E17" s="32" t="s">
        <v>17</v>
      </c>
      <c r="F17" s="33">
        <v>948.84</v>
      </c>
      <c r="G17" s="33">
        <v>1312</v>
      </c>
      <c r="H17" s="33">
        <v>1800</v>
      </c>
      <c r="I17" s="34">
        <v>1800</v>
      </c>
      <c r="J17" s="205">
        <v>2500</v>
      </c>
      <c r="K17" s="35">
        <v>2500</v>
      </c>
      <c r="L17" s="33">
        <v>2500</v>
      </c>
    </row>
    <row r="18" spans="1:13" x14ac:dyDescent="0.25">
      <c r="A18" s="9"/>
      <c r="B18" s="14" t="s">
        <v>14</v>
      </c>
      <c r="C18" s="14"/>
      <c r="D18" s="251" t="s">
        <v>16</v>
      </c>
      <c r="E18" s="252"/>
      <c r="F18" s="15">
        <f t="shared" ref="F18:K18" si="6">SUM(F19)</f>
        <v>915.28</v>
      </c>
      <c r="G18" s="15">
        <f t="shared" si="6"/>
        <v>839.5</v>
      </c>
      <c r="H18" s="15">
        <f t="shared" si="6"/>
        <v>1500</v>
      </c>
      <c r="I18" s="18">
        <f t="shared" si="6"/>
        <v>1000</v>
      </c>
      <c r="J18" s="204">
        <f t="shared" si="6"/>
        <v>2500</v>
      </c>
      <c r="K18" s="21">
        <f t="shared" si="6"/>
        <v>2500</v>
      </c>
      <c r="L18" s="15">
        <f>SUM(L19)</f>
        <v>2500</v>
      </c>
    </row>
    <row r="19" spans="1:13" s="36" customFormat="1" x14ac:dyDescent="0.25">
      <c r="A19" s="29"/>
      <c r="B19" s="30"/>
      <c r="C19" s="30"/>
      <c r="D19" s="31">
        <v>640</v>
      </c>
      <c r="E19" s="32" t="s">
        <v>19</v>
      </c>
      <c r="F19" s="33">
        <v>915.28</v>
      </c>
      <c r="G19" s="33">
        <v>839.5</v>
      </c>
      <c r="H19" s="33">
        <v>1500</v>
      </c>
      <c r="I19" s="34">
        <v>1000</v>
      </c>
      <c r="J19" s="205">
        <v>2500</v>
      </c>
      <c r="K19" s="35">
        <v>2500</v>
      </c>
      <c r="L19" s="33">
        <v>2500</v>
      </c>
      <c r="M19" s="1" t="s">
        <v>240</v>
      </c>
    </row>
    <row r="20" spans="1:13" x14ac:dyDescent="0.25">
      <c r="A20" s="9"/>
      <c r="B20" s="14" t="s">
        <v>15</v>
      </c>
      <c r="C20" s="14"/>
      <c r="D20" s="251" t="s">
        <v>99</v>
      </c>
      <c r="E20" s="252"/>
      <c r="F20" s="15">
        <f t="shared" ref="F20:K20" si="7">SUM(F21:F22)</f>
        <v>31251.55</v>
      </c>
      <c r="G20" s="15">
        <f t="shared" si="7"/>
        <v>7257</v>
      </c>
      <c r="H20" s="15">
        <f t="shared" si="7"/>
        <v>6200</v>
      </c>
      <c r="I20" s="18">
        <f t="shared" si="7"/>
        <v>1438</v>
      </c>
      <c r="J20" s="204">
        <f t="shared" si="7"/>
        <v>5500</v>
      </c>
      <c r="K20" s="21">
        <f t="shared" si="7"/>
        <v>8000</v>
      </c>
      <c r="L20" s="15">
        <f>SUM(L21:L22)</f>
        <v>8000</v>
      </c>
    </row>
    <row r="21" spans="1:13" s="36" customFormat="1" x14ac:dyDescent="0.25">
      <c r="A21" s="29"/>
      <c r="B21" s="30"/>
      <c r="C21" s="30"/>
      <c r="D21" s="31">
        <v>650</v>
      </c>
      <c r="E21" s="32" t="s">
        <v>20</v>
      </c>
      <c r="F21" s="33">
        <v>471.64</v>
      </c>
      <c r="G21" s="33">
        <v>161</v>
      </c>
      <c r="H21" s="33">
        <v>500</v>
      </c>
      <c r="I21" s="34">
        <v>26</v>
      </c>
      <c r="J21" s="205">
        <v>500</v>
      </c>
      <c r="K21" s="35">
        <v>1000</v>
      </c>
      <c r="L21" s="33">
        <v>1000</v>
      </c>
      <c r="M21" s="213"/>
    </row>
    <row r="22" spans="1:13" s="36" customFormat="1" x14ac:dyDescent="0.25">
      <c r="A22" s="38"/>
      <c r="B22" s="30"/>
      <c r="C22" s="30"/>
      <c r="D22" s="39">
        <v>820</v>
      </c>
      <c r="E22" s="40" t="s">
        <v>21</v>
      </c>
      <c r="F22" s="76">
        <v>30779.91</v>
      </c>
      <c r="G22" s="76">
        <v>7096</v>
      </c>
      <c r="H22" s="76">
        <v>5700</v>
      </c>
      <c r="I22" s="77">
        <v>1412</v>
      </c>
      <c r="J22" s="207">
        <v>5000</v>
      </c>
      <c r="K22" s="78">
        <v>7000</v>
      </c>
      <c r="L22" s="76">
        <v>7000</v>
      </c>
      <c r="M22" s="213"/>
    </row>
    <row r="23" spans="1:13" x14ac:dyDescent="0.25">
      <c r="A23" s="11">
        <v>2</v>
      </c>
      <c r="B23" s="12"/>
      <c r="C23" s="12"/>
      <c r="D23" s="241" t="s">
        <v>22</v>
      </c>
      <c r="E23" s="242"/>
      <c r="F23" s="13">
        <f t="shared" ref="F23:K23" si="8">SUM(F24,)</f>
        <v>0</v>
      </c>
      <c r="G23" s="13">
        <f t="shared" si="8"/>
        <v>1613</v>
      </c>
      <c r="H23" s="13">
        <f t="shared" si="8"/>
        <v>1500</v>
      </c>
      <c r="I23" s="17">
        <f t="shared" si="8"/>
        <v>1500</v>
      </c>
      <c r="J23" s="203">
        <f t="shared" si="8"/>
        <v>2500</v>
      </c>
      <c r="K23" s="20">
        <f t="shared" si="8"/>
        <v>1500</v>
      </c>
      <c r="L23" s="13">
        <f>SUM(L24,)</f>
        <v>1500</v>
      </c>
    </row>
    <row r="24" spans="1:13" x14ac:dyDescent="0.25">
      <c r="A24" s="9"/>
      <c r="B24" s="14" t="s">
        <v>23</v>
      </c>
      <c r="C24" s="14"/>
      <c r="D24" s="251" t="s">
        <v>24</v>
      </c>
      <c r="E24" s="252"/>
      <c r="F24" s="15">
        <f t="shared" ref="F24:K24" si="9">SUM(F25)</f>
        <v>0</v>
      </c>
      <c r="G24" s="15">
        <f t="shared" si="9"/>
        <v>1613</v>
      </c>
      <c r="H24" s="15">
        <f t="shared" si="9"/>
        <v>1500</v>
      </c>
      <c r="I24" s="18">
        <f t="shared" si="9"/>
        <v>1500</v>
      </c>
      <c r="J24" s="204">
        <f t="shared" si="9"/>
        <v>2500</v>
      </c>
      <c r="K24" s="21">
        <f t="shared" si="9"/>
        <v>1500</v>
      </c>
      <c r="L24" s="15">
        <f>SUM(L25)</f>
        <v>1500</v>
      </c>
    </row>
    <row r="25" spans="1:13" s="36" customFormat="1" x14ac:dyDescent="0.25">
      <c r="A25" s="29"/>
      <c r="B25" s="30"/>
      <c r="C25" s="30"/>
      <c r="D25" s="31">
        <v>630</v>
      </c>
      <c r="E25" s="32" t="s">
        <v>10</v>
      </c>
      <c r="F25" s="33">
        <v>0</v>
      </c>
      <c r="G25" s="33">
        <v>1613</v>
      </c>
      <c r="H25" s="33">
        <v>1500</v>
      </c>
      <c r="I25" s="34">
        <v>1500</v>
      </c>
      <c r="J25" s="256">
        <v>2500</v>
      </c>
      <c r="K25" s="199">
        <v>1500</v>
      </c>
      <c r="L25" s="200">
        <v>1500</v>
      </c>
      <c r="M25" s="1" t="s">
        <v>222</v>
      </c>
    </row>
    <row r="26" spans="1:13" x14ac:dyDescent="0.25">
      <c r="A26" s="11">
        <v>3</v>
      </c>
      <c r="B26" s="12"/>
      <c r="C26" s="12"/>
      <c r="D26" s="241" t="s">
        <v>25</v>
      </c>
      <c r="E26" s="242"/>
      <c r="F26" s="13">
        <f t="shared" ref="F26:L26" si="10">SUM(F27,F30,F35,F37,F40,F44)</f>
        <v>29880.69</v>
      </c>
      <c r="G26" s="13">
        <f t="shared" si="10"/>
        <v>22512</v>
      </c>
      <c r="H26" s="13">
        <f t="shared" si="10"/>
        <v>73600</v>
      </c>
      <c r="I26" s="17">
        <f t="shared" si="10"/>
        <v>33788</v>
      </c>
      <c r="J26" s="203">
        <f t="shared" si="10"/>
        <v>40635</v>
      </c>
      <c r="K26" s="20">
        <f t="shared" si="10"/>
        <v>31640</v>
      </c>
      <c r="L26" s="13">
        <f t="shared" si="10"/>
        <v>31640</v>
      </c>
    </row>
    <row r="27" spans="1:13" x14ac:dyDescent="0.25">
      <c r="A27" s="9"/>
      <c r="B27" s="14" t="s">
        <v>26</v>
      </c>
      <c r="C27" s="14"/>
      <c r="D27" s="251" t="s">
        <v>77</v>
      </c>
      <c r="E27" s="252"/>
      <c r="F27" s="15">
        <f t="shared" ref="F27:K27" si="11">SUM(F28:F29)</f>
        <v>1595.34</v>
      </c>
      <c r="G27" s="15">
        <f>SUM(G28:G29)</f>
        <v>1221</v>
      </c>
      <c r="H27" s="15">
        <f t="shared" si="11"/>
        <v>1500</v>
      </c>
      <c r="I27" s="18">
        <f t="shared" si="11"/>
        <v>3100</v>
      </c>
      <c r="J27" s="204">
        <f>SUM(J28:J29)</f>
        <v>2500</v>
      </c>
      <c r="K27" s="21">
        <f t="shared" si="11"/>
        <v>2500</v>
      </c>
      <c r="L27" s="15">
        <f>SUM(L28:L29)</f>
        <v>2500</v>
      </c>
    </row>
    <row r="28" spans="1:13" s="36" customFormat="1" x14ac:dyDescent="0.25">
      <c r="A28" s="29"/>
      <c r="B28" s="30"/>
      <c r="C28" s="30"/>
      <c r="D28" s="31">
        <v>630</v>
      </c>
      <c r="E28" s="32" t="s">
        <v>10</v>
      </c>
      <c r="F28" s="33">
        <v>1595.34</v>
      </c>
      <c r="G28" s="33">
        <v>1221</v>
      </c>
      <c r="H28" s="33">
        <v>1500</v>
      </c>
      <c r="I28" s="34">
        <v>3100</v>
      </c>
      <c r="J28" s="205">
        <v>2500</v>
      </c>
      <c r="K28" s="35">
        <v>2500</v>
      </c>
      <c r="L28" s="33">
        <v>2500</v>
      </c>
      <c r="M28" s="1" t="s">
        <v>224</v>
      </c>
    </row>
    <row r="29" spans="1:13" s="36" customFormat="1" x14ac:dyDescent="0.25">
      <c r="A29" s="29"/>
      <c r="B29" s="30"/>
      <c r="C29" s="30"/>
      <c r="D29" s="37">
        <v>710</v>
      </c>
      <c r="E29" s="41" t="s">
        <v>29</v>
      </c>
      <c r="F29" s="73"/>
      <c r="G29" s="73"/>
      <c r="H29" s="73"/>
      <c r="I29" s="74"/>
      <c r="J29" s="206"/>
      <c r="K29" s="75"/>
      <c r="L29" s="73"/>
    </row>
    <row r="30" spans="1:13" x14ac:dyDescent="0.25">
      <c r="A30" s="9"/>
      <c r="B30" s="14" t="s">
        <v>27</v>
      </c>
      <c r="C30" s="14"/>
      <c r="D30" s="251" t="s">
        <v>78</v>
      </c>
      <c r="E30" s="252"/>
      <c r="F30" s="15">
        <f t="shared" ref="F30:K30" si="12">SUM(F31:F34)</f>
        <v>21631.579999999998</v>
      </c>
      <c r="G30" s="15">
        <f t="shared" si="12"/>
        <v>15322</v>
      </c>
      <c r="H30" s="15">
        <f t="shared" si="12"/>
        <v>65000</v>
      </c>
      <c r="I30" s="18">
        <f t="shared" si="12"/>
        <v>20000</v>
      </c>
      <c r="J30" s="204">
        <f t="shared" si="12"/>
        <v>25000</v>
      </c>
      <c r="K30" s="21">
        <f t="shared" si="12"/>
        <v>20000</v>
      </c>
      <c r="L30" s="15">
        <f>SUM(L31:L34)</f>
        <v>20000</v>
      </c>
    </row>
    <row r="31" spans="1:13" s="36" customFormat="1" x14ac:dyDescent="0.25">
      <c r="A31" s="29"/>
      <c r="B31" s="30"/>
      <c r="C31" s="30"/>
      <c r="D31" s="31">
        <v>630</v>
      </c>
      <c r="E31" s="32" t="s">
        <v>10</v>
      </c>
      <c r="F31" s="33">
        <v>7300.29</v>
      </c>
      <c r="G31" s="33">
        <v>13673</v>
      </c>
      <c r="H31" s="33">
        <v>20000</v>
      </c>
      <c r="I31" s="34">
        <v>20000</v>
      </c>
      <c r="J31" s="205">
        <v>15000</v>
      </c>
      <c r="K31" s="35">
        <v>20000</v>
      </c>
      <c r="L31" s="33">
        <v>20000</v>
      </c>
      <c r="M31" s="1" t="s">
        <v>223</v>
      </c>
    </row>
    <row r="32" spans="1:13" s="36" customFormat="1" x14ac:dyDescent="0.25">
      <c r="A32" s="29"/>
      <c r="B32" s="30"/>
      <c r="C32" s="30"/>
      <c r="D32" s="31">
        <v>630</v>
      </c>
      <c r="E32" s="32" t="s">
        <v>10</v>
      </c>
      <c r="F32" s="33"/>
      <c r="G32" s="33"/>
      <c r="H32" s="33"/>
      <c r="I32" s="34"/>
      <c r="J32" s="205">
        <v>10000</v>
      </c>
      <c r="K32" s="35"/>
      <c r="L32" s="33"/>
      <c r="M32" s="1" t="s">
        <v>246</v>
      </c>
    </row>
    <row r="33" spans="1:13" s="36" customFormat="1" x14ac:dyDescent="0.25">
      <c r="A33" s="29"/>
      <c r="B33" s="30"/>
      <c r="C33" s="30"/>
      <c r="D33" s="37">
        <v>710</v>
      </c>
      <c r="E33" s="41" t="s">
        <v>29</v>
      </c>
      <c r="F33" s="73">
        <v>2518.4899999999998</v>
      </c>
      <c r="G33" s="73">
        <v>1649</v>
      </c>
      <c r="H33" s="73">
        <v>0</v>
      </c>
      <c r="I33" s="74">
        <v>0</v>
      </c>
      <c r="J33" s="206">
        <v>0</v>
      </c>
      <c r="K33" s="75">
        <v>0</v>
      </c>
      <c r="L33" s="73">
        <v>0</v>
      </c>
    </row>
    <row r="34" spans="1:13" s="36" customFormat="1" x14ac:dyDescent="0.25">
      <c r="A34" s="29"/>
      <c r="B34" s="30"/>
      <c r="C34" s="30" t="s">
        <v>98</v>
      </c>
      <c r="D34" s="37">
        <v>710</v>
      </c>
      <c r="E34" s="41" t="s">
        <v>110</v>
      </c>
      <c r="F34" s="73">
        <v>11812.8</v>
      </c>
      <c r="G34" s="73"/>
      <c r="H34" s="73">
        <v>45000</v>
      </c>
      <c r="I34" s="74">
        <v>0</v>
      </c>
      <c r="J34" s="206">
        <v>0</v>
      </c>
      <c r="K34" s="75">
        <v>0</v>
      </c>
      <c r="L34" s="73">
        <v>0</v>
      </c>
    </row>
    <row r="35" spans="1:13" x14ac:dyDescent="0.25">
      <c r="A35" s="9"/>
      <c r="B35" s="14" t="s">
        <v>28</v>
      </c>
      <c r="C35" s="14"/>
      <c r="D35" s="251" t="s">
        <v>106</v>
      </c>
      <c r="E35" s="252"/>
      <c r="F35" s="15">
        <f t="shared" ref="F35:K35" si="13">SUM(F36:F36)</f>
        <v>132</v>
      </c>
      <c r="G35" s="15">
        <f t="shared" si="13"/>
        <v>1574</v>
      </c>
      <c r="H35" s="15">
        <f t="shared" si="13"/>
        <v>2000</v>
      </c>
      <c r="I35" s="18">
        <f t="shared" si="13"/>
        <v>2500</v>
      </c>
      <c r="J35" s="204">
        <f t="shared" si="13"/>
        <v>6000</v>
      </c>
      <c r="K35" s="21">
        <f t="shared" si="13"/>
        <v>2000</v>
      </c>
      <c r="L35" s="15">
        <f>SUM(L36:L36)</f>
        <v>2000</v>
      </c>
    </row>
    <row r="36" spans="1:13" s="36" customFormat="1" x14ac:dyDescent="0.25">
      <c r="A36" s="29"/>
      <c r="B36" s="30"/>
      <c r="C36" s="30"/>
      <c r="D36" s="31">
        <v>630</v>
      </c>
      <c r="E36" s="32" t="s">
        <v>10</v>
      </c>
      <c r="F36" s="33">
        <v>132</v>
      </c>
      <c r="G36" s="33">
        <v>1574</v>
      </c>
      <c r="H36" s="33">
        <v>2000</v>
      </c>
      <c r="I36" s="34">
        <v>2500</v>
      </c>
      <c r="J36" s="205">
        <v>6000</v>
      </c>
      <c r="K36" s="35">
        <v>2000</v>
      </c>
      <c r="L36" s="33">
        <v>2000</v>
      </c>
      <c r="M36" s="1" t="s">
        <v>218</v>
      </c>
    </row>
    <row r="37" spans="1:13" x14ac:dyDescent="0.25">
      <c r="A37" s="9"/>
      <c r="B37" s="14" t="s">
        <v>30</v>
      </c>
      <c r="C37" s="14"/>
      <c r="D37" s="251" t="s">
        <v>107</v>
      </c>
      <c r="E37" s="252"/>
      <c r="F37" s="15">
        <f t="shared" ref="F37:K37" si="14">SUM(F38:F39)</f>
        <v>330.56</v>
      </c>
      <c r="G37" s="15">
        <f t="shared" si="14"/>
        <v>2056</v>
      </c>
      <c r="H37" s="15">
        <f t="shared" si="14"/>
        <v>600</v>
      </c>
      <c r="I37" s="18">
        <f t="shared" si="14"/>
        <v>6688</v>
      </c>
      <c r="J37" s="204">
        <f t="shared" si="14"/>
        <v>600</v>
      </c>
      <c r="K37" s="21">
        <f t="shared" si="14"/>
        <v>600</v>
      </c>
      <c r="L37" s="15">
        <f>SUM(L38:L39)</f>
        <v>600</v>
      </c>
    </row>
    <row r="38" spans="1:13" s="36" customFormat="1" x14ac:dyDescent="0.25">
      <c r="A38" s="29"/>
      <c r="B38" s="30"/>
      <c r="C38" s="30"/>
      <c r="D38" s="31">
        <v>630</v>
      </c>
      <c r="E38" s="32" t="s">
        <v>10</v>
      </c>
      <c r="F38" s="33">
        <v>330.56</v>
      </c>
      <c r="G38" s="33">
        <v>2056</v>
      </c>
      <c r="H38" s="33">
        <v>600</v>
      </c>
      <c r="I38" s="34">
        <v>6688</v>
      </c>
      <c r="J38" s="205">
        <v>600</v>
      </c>
      <c r="K38" s="35">
        <v>600</v>
      </c>
      <c r="L38" s="33">
        <v>600</v>
      </c>
    </row>
    <row r="39" spans="1:13" s="36" customFormat="1" x14ac:dyDescent="0.25">
      <c r="A39" s="29"/>
      <c r="B39" s="30"/>
      <c r="C39" s="30"/>
      <c r="D39" s="37">
        <v>710</v>
      </c>
      <c r="E39" s="41" t="s">
        <v>29</v>
      </c>
      <c r="F39" s="73">
        <v>0</v>
      </c>
      <c r="G39" s="73"/>
      <c r="H39" s="73">
        <v>0</v>
      </c>
      <c r="I39" s="74">
        <v>0</v>
      </c>
      <c r="J39" s="206">
        <v>0</v>
      </c>
      <c r="K39" s="75">
        <v>0</v>
      </c>
      <c r="L39" s="73">
        <v>0</v>
      </c>
    </row>
    <row r="40" spans="1:13" x14ac:dyDescent="0.25">
      <c r="A40" s="9"/>
      <c r="B40" s="14" t="s">
        <v>32</v>
      </c>
      <c r="C40" s="14"/>
      <c r="D40" s="251" t="s">
        <v>108</v>
      </c>
      <c r="E40" s="252"/>
      <c r="F40" s="15">
        <f>SUM(F41:F43)</f>
        <v>5808.89</v>
      </c>
      <c r="G40" s="15">
        <f t="shared" ref="G40:K40" si="15">SUM(G41:G43)</f>
        <v>1821</v>
      </c>
      <c r="H40" s="15">
        <f t="shared" si="15"/>
        <v>2500</v>
      </c>
      <c r="I40" s="18">
        <f t="shared" si="15"/>
        <v>1000</v>
      </c>
      <c r="J40" s="204">
        <f t="shared" si="15"/>
        <v>5035</v>
      </c>
      <c r="K40" s="21">
        <f t="shared" si="15"/>
        <v>5040</v>
      </c>
      <c r="L40" s="15">
        <f>SUM(L41:L43)</f>
        <v>5040</v>
      </c>
    </row>
    <row r="41" spans="1:13" s="36" customFormat="1" x14ac:dyDescent="0.25">
      <c r="A41" s="29"/>
      <c r="B41" s="30"/>
      <c r="C41" s="30"/>
      <c r="D41" s="31">
        <v>630</v>
      </c>
      <c r="E41" s="32" t="s">
        <v>10</v>
      </c>
      <c r="F41" s="33">
        <v>5808.89</v>
      </c>
      <c r="G41" s="33">
        <v>1782</v>
      </c>
      <c r="H41" s="33">
        <v>2500</v>
      </c>
      <c r="I41" s="34">
        <v>1000</v>
      </c>
      <c r="J41" s="205">
        <v>5000</v>
      </c>
      <c r="K41" s="35">
        <v>5000</v>
      </c>
      <c r="L41" s="33">
        <v>5000</v>
      </c>
      <c r="M41" s="1" t="s">
        <v>241</v>
      </c>
    </row>
    <row r="42" spans="1:13" s="36" customFormat="1" x14ac:dyDescent="0.25">
      <c r="A42" s="29"/>
      <c r="B42" s="30"/>
      <c r="C42" s="30"/>
      <c r="D42" s="31">
        <v>630</v>
      </c>
      <c r="E42" s="212" t="s">
        <v>212</v>
      </c>
      <c r="F42" s="33"/>
      <c r="G42" s="33">
        <v>39</v>
      </c>
      <c r="H42" s="33"/>
      <c r="I42" s="34"/>
      <c r="J42" s="205">
        <v>35</v>
      </c>
      <c r="K42" s="35">
        <v>40</v>
      </c>
      <c r="L42" s="33">
        <v>40</v>
      </c>
      <c r="M42" s="1"/>
    </row>
    <row r="43" spans="1:13" s="36" customFormat="1" x14ac:dyDescent="0.25">
      <c r="A43" s="29"/>
      <c r="B43" s="30"/>
      <c r="C43" s="30"/>
      <c r="D43" s="37">
        <v>710</v>
      </c>
      <c r="E43" s="41" t="s">
        <v>29</v>
      </c>
      <c r="F43" s="73">
        <v>0</v>
      </c>
      <c r="G43" s="73"/>
      <c r="H43" s="73">
        <v>0</v>
      </c>
      <c r="I43" s="74">
        <v>0</v>
      </c>
      <c r="J43" s="206">
        <v>0</v>
      </c>
      <c r="K43" s="75">
        <v>0</v>
      </c>
      <c r="L43" s="73">
        <v>0</v>
      </c>
    </row>
    <row r="44" spans="1:13" x14ac:dyDescent="0.25">
      <c r="A44" s="9"/>
      <c r="B44" s="14" t="s">
        <v>33</v>
      </c>
      <c r="C44" s="14"/>
      <c r="D44" s="251" t="s">
        <v>80</v>
      </c>
      <c r="E44" s="252"/>
      <c r="F44" s="15">
        <f t="shared" ref="F44:K44" si="16">SUM(F45)</f>
        <v>382.32</v>
      </c>
      <c r="G44" s="15">
        <f t="shared" si="16"/>
        <v>518</v>
      </c>
      <c r="H44" s="15">
        <f t="shared" si="16"/>
        <v>2000</v>
      </c>
      <c r="I44" s="18">
        <f t="shared" si="16"/>
        <v>500</v>
      </c>
      <c r="J44" s="204">
        <f t="shared" si="16"/>
        <v>1500</v>
      </c>
      <c r="K44" s="21">
        <f t="shared" si="16"/>
        <v>1500</v>
      </c>
      <c r="L44" s="15">
        <f>SUM(L45)</f>
        <v>1500</v>
      </c>
    </row>
    <row r="45" spans="1:13" s="36" customFormat="1" x14ac:dyDescent="0.25">
      <c r="A45" s="29"/>
      <c r="B45" s="30"/>
      <c r="C45" s="30"/>
      <c r="D45" s="31">
        <v>630</v>
      </c>
      <c r="E45" s="32" t="s">
        <v>10</v>
      </c>
      <c r="F45" s="33">
        <v>382.32</v>
      </c>
      <c r="G45" s="33">
        <v>518</v>
      </c>
      <c r="H45" s="33">
        <v>2000</v>
      </c>
      <c r="I45" s="34">
        <v>500</v>
      </c>
      <c r="J45" s="205">
        <v>1500</v>
      </c>
      <c r="K45" s="35">
        <v>1500</v>
      </c>
      <c r="L45" s="33">
        <v>1500</v>
      </c>
      <c r="M45" s="1"/>
    </row>
    <row r="46" spans="1:13" x14ac:dyDescent="0.25">
      <c r="A46" s="55">
        <v>4</v>
      </c>
      <c r="B46" s="51"/>
      <c r="C46" s="12"/>
      <c r="D46" s="241" t="s">
        <v>34</v>
      </c>
      <c r="E46" s="242"/>
      <c r="F46" s="13">
        <f t="shared" ref="F46:K46" si="17">SUM(F47,F51,F55,)</f>
        <v>5632.36</v>
      </c>
      <c r="G46" s="13">
        <f t="shared" si="17"/>
        <v>18186</v>
      </c>
      <c r="H46" s="13">
        <f t="shared" si="17"/>
        <v>22575</v>
      </c>
      <c r="I46" s="17">
        <f t="shared" si="17"/>
        <v>7095</v>
      </c>
      <c r="J46" s="203">
        <f t="shared" si="17"/>
        <v>7380</v>
      </c>
      <c r="K46" s="20">
        <f t="shared" si="17"/>
        <v>7380</v>
      </c>
      <c r="L46" s="13">
        <f>SUM(L47,L51,L55,)</f>
        <v>7380</v>
      </c>
    </row>
    <row r="47" spans="1:13" x14ac:dyDescent="0.25">
      <c r="A47" s="56"/>
      <c r="B47" s="52" t="s">
        <v>35</v>
      </c>
      <c r="C47" s="14"/>
      <c r="D47" s="251" t="s">
        <v>36</v>
      </c>
      <c r="E47" s="252"/>
      <c r="F47" s="15">
        <f t="shared" ref="F47:K47" si="18">SUM(F48:F50)</f>
        <v>253</v>
      </c>
      <c r="G47" s="15">
        <f t="shared" si="18"/>
        <v>262</v>
      </c>
      <c r="H47" s="15">
        <f t="shared" si="18"/>
        <v>265</v>
      </c>
      <c r="I47" s="18">
        <f t="shared" si="18"/>
        <v>265</v>
      </c>
      <c r="J47" s="204">
        <f t="shared" si="18"/>
        <v>280</v>
      </c>
      <c r="K47" s="21">
        <f t="shared" si="18"/>
        <v>280</v>
      </c>
      <c r="L47" s="15">
        <f>SUM(L48:L50)</f>
        <v>280</v>
      </c>
    </row>
    <row r="48" spans="1:13" s="36" customFormat="1" x14ac:dyDescent="0.25">
      <c r="A48" s="57"/>
      <c r="B48" s="53"/>
      <c r="C48" s="30"/>
      <c r="D48" s="31">
        <v>610</v>
      </c>
      <c r="E48" s="61" t="s">
        <v>6</v>
      </c>
      <c r="F48" s="33">
        <v>151</v>
      </c>
      <c r="G48" s="33">
        <v>161</v>
      </c>
      <c r="H48" s="33">
        <v>161</v>
      </c>
      <c r="I48" s="34">
        <v>161</v>
      </c>
      <c r="J48" s="205">
        <v>160</v>
      </c>
      <c r="K48" s="35">
        <v>160</v>
      </c>
      <c r="L48" s="33">
        <v>160</v>
      </c>
    </row>
    <row r="49" spans="1:13" s="36" customFormat="1" x14ac:dyDescent="0.25">
      <c r="A49" s="57"/>
      <c r="B49" s="53"/>
      <c r="C49" s="30"/>
      <c r="D49" s="31">
        <v>620</v>
      </c>
      <c r="E49" s="61" t="s">
        <v>7</v>
      </c>
      <c r="F49" s="33">
        <v>52</v>
      </c>
      <c r="G49" s="33">
        <v>56</v>
      </c>
      <c r="H49" s="33">
        <v>56</v>
      </c>
      <c r="I49" s="34">
        <v>56</v>
      </c>
      <c r="J49" s="205">
        <v>60</v>
      </c>
      <c r="K49" s="35">
        <v>60</v>
      </c>
      <c r="L49" s="33">
        <v>60</v>
      </c>
    </row>
    <row r="50" spans="1:13" s="36" customFormat="1" x14ac:dyDescent="0.25">
      <c r="A50" s="57"/>
      <c r="B50" s="53"/>
      <c r="C50" s="30"/>
      <c r="D50" s="31">
        <v>630</v>
      </c>
      <c r="E50" s="61" t="s">
        <v>10</v>
      </c>
      <c r="F50" s="33">
        <v>50</v>
      </c>
      <c r="G50" s="33">
        <v>45</v>
      </c>
      <c r="H50" s="33">
        <v>48</v>
      </c>
      <c r="I50" s="34">
        <v>48</v>
      </c>
      <c r="J50" s="205">
        <v>60</v>
      </c>
      <c r="K50" s="35">
        <v>60</v>
      </c>
      <c r="L50" s="33">
        <v>60</v>
      </c>
      <c r="M50" s="36" t="s">
        <v>225</v>
      </c>
    </row>
    <row r="51" spans="1:13" x14ac:dyDescent="0.25">
      <c r="A51" s="56"/>
      <c r="B51" s="52" t="s">
        <v>37</v>
      </c>
      <c r="C51" s="14"/>
      <c r="D51" s="251" t="s">
        <v>109</v>
      </c>
      <c r="E51" s="252"/>
      <c r="F51" s="15">
        <f t="shared" ref="F51:K51" si="19">SUM(F52:F54)</f>
        <v>720.19999999999993</v>
      </c>
      <c r="G51" s="15">
        <f t="shared" si="19"/>
        <v>740</v>
      </c>
      <c r="H51" s="15">
        <f t="shared" si="19"/>
        <v>3580</v>
      </c>
      <c r="I51" s="18">
        <f t="shared" si="19"/>
        <v>3580</v>
      </c>
      <c r="J51" s="204">
        <f t="shared" si="19"/>
        <v>3580</v>
      </c>
      <c r="K51" s="21">
        <f t="shared" si="19"/>
        <v>3580</v>
      </c>
      <c r="L51" s="15">
        <f>SUM(L52:L54)</f>
        <v>3580</v>
      </c>
    </row>
    <row r="52" spans="1:13" s="36" customFormat="1" x14ac:dyDescent="0.25">
      <c r="A52" s="57"/>
      <c r="B52" s="53"/>
      <c r="C52" s="30"/>
      <c r="D52" s="31">
        <v>610</v>
      </c>
      <c r="E52" s="32" t="s">
        <v>6</v>
      </c>
      <c r="F52" s="33">
        <v>450</v>
      </c>
      <c r="G52" s="33">
        <v>457</v>
      </c>
      <c r="H52" s="33">
        <v>2560</v>
      </c>
      <c r="I52" s="34">
        <v>2560</v>
      </c>
      <c r="J52" s="205">
        <v>2560</v>
      </c>
      <c r="K52" s="35">
        <v>2560</v>
      </c>
      <c r="L52" s="33">
        <v>2560</v>
      </c>
    </row>
    <row r="53" spans="1:13" s="36" customFormat="1" x14ac:dyDescent="0.25">
      <c r="A53" s="57"/>
      <c r="B53" s="53"/>
      <c r="C53" s="30"/>
      <c r="D53" s="31">
        <v>620</v>
      </c>
      <c r="E53" s="48" t="s">
        <v>7</v>
      </c>
      <c r="F53" s="33">
        <v>157.28</v>
      </c>
      <c r="G53" s="33">
        <v>160</v>
      </c>
      <c r="H53" s="33">
        <v>900</v>
      </c>
      <c r="I53" s="34">
        <v>900</v>
      </c>
      <c r="J53" s="205">
        <v>900</v>
      </c>
      <c r="K53" s="35">
        <v>900</v>
      </c>
      <c r="L53" s="33">
        <v>900</v>
      </c>
    </row>
    <row r="54" spans="1:13" s="36" customFormat="1" x14ac:dyDescent="0.25">
      <c r="A54" s="57"/>
      <c r="B54" s="53"/>
      <c r="C54" s="30"/>
      <c r="D54" s="31">
        <v>630</v>
      </c>
      <c r="E54" s="48" t="s">
        <v>10</v>
      </c>
      <c r="F54" s="33">
        <v>112.92</v>
      </c>
      <c r="G54" s="33">
        <v>123</v>
      </c>
      <c r="H54" s="33">
        <v>120</v>
      </c>
      <c r="I54" s="34">
        <v>120</v>
      </c>
      <c r="J54" s="205">
        <v>120</v>
      </c>
      <c r="K54" s="35">
        <v>120</v>
      </c>
      <c r="L54" s="33">
        <v>120</v>
      </c>
      <c r="M54" s="36" t="s">
        <v>225</v>
      </c>
    </row>
    <row r="55" spans="1:13" s="36" customFormat="1" x14ac:dyDescent="0.25">
      <c r="A55" s="57"/>
      <c r="B55" s="52" t="s">
        <v>38</v>
      </c>
      <c r="C55" s="14"/>
      <c r="D55" s="251" t="s">
        <v>70</v>
      </c>
      <c r="E55" s="252"/>
      <c r="F55" s="15">
        <f t="shared" ref="F55:K55" si="20">SUM(F56:F60)</f>
        <v>4659.16</v>
      </c>
      <c r="G55" s="15">
        <f t="shared" si="20"/>
        <v>17184</v>
      </c>
      <c r="H55" s="15">
        <f t="shared" si="20"/>
        <v>18730</v>
      </c>
      <c r="I55" s="18">
        <f t="shared" si="20"/>
        <v>3250</v>
      </c>
      <c r="J55" s="204">
        <f t="shared" si="20"/>
        <v>3520</v>
      </c>
      <c r="K55" s="21">
        <f t="shared" si="20"/>
        <v>3520</v>
      </c>
      <c r="L55" s="15">
        <f>SUM(L56:L60)</f>
        <v>3520</v>
      </c>
    </row>
    <row r="56" spans="1:13" s="36" customFormat="1" x14ac:dyDescent="0.25">
      <c r="A56" s="57"/>
      <c r="B56" s="53"/>
      <c r="C56" s="30"/>
      <c r="D56" s="31">
        <v>610</v>
      </c>
      <c r="E56" s="32" t="s">
        <v>6</v>
      </c>
      <c r="F56" s="33">
        <v>3428.1</v>
      </c>
      <c r="G56" s="33">
        <v>2126</v>
      </c>
      <c r="H56" s="33">
        <v>2400</v>
      </c>
      <c r="I56" s="34">
        <v>2400</v>
      </c>
      <c r="J56" s="205">
        <v>2600</v>
      </c>
      <c r="K56" s="35">
        <v>2600</v>
      </c>
      <c r="L56" s="33">
        <v>2600</v>
      </c>
    </row>
    <row r="57" spans="1:13" s="36" customFormat="1" x14ac:dyDescent="0.25">
      <c r="A57" s="57"/>
      <c r="B57" s="53"/>
      <c r="C57" s="30"/>
      <c r="D57" s="31">
        <v>620</v>
      </c>
      <c r="E57" s="32" t="s">
        <v>7</v>
      </c>
      <c r="F57" s="33">
        <v>1231.06</v>
      </c>
      <c r="G57" s="33">
        <v>745</v>
      </c>
      <c r="H57" s="33">
        <v>850</v>
      </c>
      <c r="I57" s="34">
        <v>850</v>
      </c>
      <c r="J57" s="205">
        <v>920</v>
      </c>
      <c r="K57" s="35">
        <v>920</v>
      </c>
      <c r="L57" s="33">
        <v>920</v>
      </c>
    </row>
    <row r="58" spans="1:13" s="36" customFormat="1" x14ac:dyDescent="0.25">
      <c r="A58" s="57"/>
      <c r="B58" s="53"/>
      <c r="C58" s="30"/>
      <c r="D58" s="31">
        <v>610</v>
      </c>
      <c r="E58" s="191" t="s">
        <v>210</v>
      </c>
      <c r="F58" s="33">
        <v>0</v>
      </c>
      <c r="G58" s="33">
        <v>10054</v>
      </c>
      <c r="H58" s="33">
        <v>10850</v>
      </c>
      <c r="I58" s="34">
        <v>0</v>
      </c>
      <c r="J58" s="205">
        <v>0</v>
      </c>
      <c r="K58" s="35">
        <v>0</v>
      </c>
      <c r="L58" s="33">
        <v>0</v>
      </c>
    </row>
    <row r="59" spans="1:13" s="36" customFormat="1" x14ac:dyDescent="0.25">
      <c r="A59" s="57"/>
      <c r="B59" s="53"/>
      <c r="C59" s="30"/>
      <c r="D59" s="31">
        <v>620</v>
      </c>
      <c r="E59" s="191" t="s">
        <v>211</v>
      </c>
      <c r="F59" s="33">
        <v>0</v>
      </c>
      <c r="G59" s="33">
        <v>3516</v>
      </c>
      <c r="H59" s="33">
        <v>3800</v>
      </c>
      <c r="I59" s="34">
        <v>0</v>
      </c>
      <c r="J59" s="205">
        <v>0</v>
      </c>
      <c r="K59" s="35">
        <v>0</v>
      </c>
      <c r="L59" s="33">
        <v>0</v>
      </c>
    </row>
    <row r="60" spans="1:13" s="36" customFormat="1" x14ac:dyDescent="0.25">
      <c r="A60" s="57"/>
      <c r="B60" s="53"/>
      <c r="C60" s="30"/>
      <c r="D60" s="31">
        <v>630</v>
      </c>
      <c r="E60" s="62" t="s">
        <v>212</v>
      </c>
      <c r="F60" s="33">
        <v>0</v>
      </c>
      <c r="G60" s="33">
        <v>743</v>
      </c>
      <c r="H60" s="33">
        <v>830</v>
      </c>
      <c r="I60" s="34">
        <v>0</v>
      </c>
      <c r="J60" s="205">
        <v>0</v>
      </c>
      <c r="K60" s="35">
        <v>0</v>
      </c>
      <c r="L60" s="33">
        <v>0</v>
      </c>
      <c r="M60" s="197"/>
    </row>
    <row r="61" spans="1:13" x14ac:dyDescent="0.25">
      <c r="A61" s="69">
        <v>5</v>
      </c>
      <c r="B61" s="64"/>
      <c r="C61" s="65"/>
      <c r="D61" s="241" t="s">
        <v>39</v>
      </c>
      <c r="E61" s="242"/>
      <c r="F61" s="13">
        <f t="shared" ref="F61:K61" si="21">SUM(F62,F65,F68)</f>
        <v>17045.29</v>
      </c>
      <c r="G61" s="13">
        <f t="shared" si="21"/>
        <v>10414</v>
      </c>
      <c r="H61" s="13">
        <f t="shared" si="21"/>
        <v>14500</v>
      </c>
      <c r="I61" s="17">
        <f t="shared" si="21"/>
        <v>21025.489999999998</v>
      </c>
      <c r="J61" s="203">
        <f t="shared" si="21"/>
        <v>15000</v>
      </c>
      <c r="K61" s="20">
        <f t="shared" si="21"/>
        <v>15000</v>
      </c>
      <c r="L61" s="13">
        <f>SUM(L62,L65,L68)</f>
        <v>15000</v>
      </c>
    </row>
    <row r="62" spans="1:13" x14ac:dyDescent="0.25">
      <c r="A62" s="68"/>
      <c r="B62" s="14" t="s">
        <v>40</v>
      </c>
      <c r="C62" s="14"/>
      <c r="D62" s="253" t="s">
        <v>41</v>
      </c>
      <c r="E62" s="254"/>
      <c r="F62" s="15">
        <f t="shared" ref="F62:K62" si="22">SUM(F63:F64)</f>
        <v>11206.5</v>
      </c>
      <c r="G62" s="15">
        <f t="shared" si="22"/>
        <v>1518</v>
      </c>
      <c r="H62" s="15">
        <f t="shared" si="22"/>
        <v>3000</v>
      </c>
      <c r="I62" s="18">
        <f t="shared" si="22"/>
        <v>1000</v>
      </c>
      <c r="J62" s="204">
        <f t="shared" si="22"/>
        <v>3000</v>
      </c>
      <c r="K62" s="21">
        <f t="shared" si="22"/>
        <v>3000</v>
      </c>
      <c r="L62" s="15">
        <f>SUM(L63:L64)</f>
        <v>3000</v>
      </c>
    </row>
    <row r="63" spans="1:13" s="36" customFormat="1" x14ac:dyDescent="0.25">
      <c r="A63" s="29"/>
      <c r="B63" s="30"/>
      <c r="C63" s="30"/>
      <c r="D63" s="31">
        <v>630</v>
      </c>
      <c r="E63" s="32" t="s">
        <v>10</v>
      </c>
      <c r="F63" s="33">
        <v>420</v>
      </c>
      <c r="G63" s="33">
        <v>1518</v>
      </c>
      <c r="H63" s="33">
        <v>3000</v>
      </c>
      <c r="I63" s="34">
        <v>1000</v>
      </c>
      <c r="J63" s="205">
        <v>3000</v>
      </c>
      <c r="K63" s="35">
        <v>3000</v>
      </c>
      <c r="L63" s="33">
        <v>3000</v>
      </c>
      <c r="M63" s="1"/>
    </row>
    <row r="64" spans="1:13" s="36" customFormat="1" x14ac:dyDescent="0.25">
      <c r="A64" s="29"/>
      <c r="B64" s="30"/>
      <c r="C64" s="30"/>
      <c r="D64" s="37">
        <v>710</v>
      </c>
      <c r="E64" s="190" t="s">
        <v>205</v>
      </c>
      <c r="F64" s="73">
        <v>10786.5</v>
      </c>
      <c r="G64" s="73"/>
      <c r="H64" s="73">
        <v>0</v>
      </c>
      <c r="I64" s="74">
        <v>0</v>
      </c>
      <c r="J64" s="206">
        <v>0</v>
      </c>
      <c r="K64" s="75">
        <v>0</v>
      </c>
      <c r="L64" s="73">
        <v>0</v>
      </c>
      <c r="M64" s="1"/>
    </row>
    <row r="65" spans="1:13" x14ac:dyDescent="0.25">
      <c r="A65" s="9"/>
      <c r="B65" s="14" t="s">
        <v>42</v>
      </c>
      <c r="C65" s="14"/>
      <c r="D65" s="251" t="s">
        <v>43</v>
      </c>
      <c r="E65" s="252"/>
      <c r="F65" s="15">
        <f t="shared" ref="F65:K65" si="23">SUM(F66:F67)</f>
        <v>1679.61</v>
      </c>
      <c r="G65" s="15">
        <f t="shared" si="23"/>
        <v>1849</v>
      </c>
      <c r="H65" s="15">
        <f t="shared" si="23"/>
        <v>3000</v>
      </c>
      <c r="I65" s="18">
        <f t="shared" si="23"/>
        <v>5007</v>
      </c>
      <c r="J65" s="204">
        <f t="shared" si="23"/>
        <v>5000</v>
      </c>
      <c r="K65" s="21">
        <f t="shared" si="23"/>
        <v>5000</v>
      </c>
      <c r="L65" s="15">
        <f>SUM(L66:L67)</f>
        <v>5000</v>
      </c>
    </row>
    <row r="66" spans="1:13" s="36" customFormat="1" x14ac:dyDescent="0.25">
      <c r="A66" s="29"/>
      <c r="B66" s="30"/>
      <c r="C66" s="30"/>
      <c r="D66" s="31">
        <v>630</v>
      </c>
      <c r="E66" s="32" t="s">
        <v>10</v>
      </c>
      <c r="F66" s="33">
        <v>1679.61</v>
      </c>
      <c r="G66" s="33">
        <v>1849</v>
      </c>
      <c r="H66" s="33">
        <v>3000</v>
      </c>
      <c r="I66" s="34">
        <v>3000</v>
      </c>
      <c r="J66" s="205">
        <v>3000</v>
      </c>
      <c r="K66" s="35">
        <v>3000</v>
      </c>
      <c r="L66" s="33">
        <v>3000</v>
      </c>
    </row>
    <row r="67" spans="1:13" s="36" customFormat="1" x14ac:dyDescent="0.25">
      <c r="A67" s="29"/>
      <c r="B67" s="30"/>
      <c r="C67" s="30"/>
      <c r="D67" s="31">
        <v>630</v>
      </c>
      <c r="E67" s="212" t="s">
        <v>212</v>
      </c>
      <c r="F67" s="33"/>
      <c r="G67" s="33"/>
      <c r="H67" s="33">
        <v>0</v>
      </c>
      <c r="I67" s="34">
        <v>2007</v>
      </c>
      <c r="J67" s="205">
        <v>2000</v>
      </c>
      <c r="K67" s="35">
        <v>2000</v>
      </c>
      <c r="L67" s="33">
        <v>2000</v>
      </c>
    </row>
    <row r="68" spans="1:13" x14ac:dyDescent="0.25">
      <c r="A68" s="9"/>
      <c r="B68" s="14" t="s">
        <v>44</v>
      </c>
      <c r="C68" s="14"/>
      <c r="D68" s="251" t="s">
        <v>45</v>
      </c>
      <c r="E68" s="252"/>
      <c r="F68" s="15">
        <f t="shared" ref="F68:K68" si="24">SUM(F69:F70)</f>
        <v>4159.18</v>
      </c>
      <c r="G68" s="15">
        <f t="shared" si="24"/>
        <v>7047</v>
      </c>
      <c r="H68" s="15">
        <f t="shared" si="24"/>
        <v>8500</v>
      </c>
      <c r="I68" s="18">
        <f t="shared" si="24"/>
        <v>15018.49</v>
      </c>
      <c r="J68" s="204">
        <f t="shared" si="24"/>
        <v>7000</v>
      </c>
      <c r="K68" s="21">
        <f t="shared" si="24"/>
        <v>7000</v>
      </c>
      <c r="L68" s="15">
        <f>SUM(L69:L70)</f>
        <v>7000</v>
      </c>
    </row>
    <row r="69" spans="1:13" s="36" customFormat="1" x14ac:dyDescent="0.25">
      <c r="A69" s="29"/>
      <c r="B69" s="30"/>
      <c r="C69" s="30"/>
      <c r="D69" s="31">
        <v>630</v>
      </c>
      <c r="E69" s="32" t="s">
        <v>10</v>
      </c>
      <c r="F69" s="33">
        <v>4159.18</v>
      </c>
      <c r="G69" s="33">
        <v>7047</v>
      </c>
      <c r="H69" s="33">
        <v>8500</v>
      </c>
      <c r="I69" s="34">
        <v>12500</v>
      </c>
      <c r="J69" s="205">
        <v>7000</v>
      </c>
      <c r="K69" s="35">
        <v>7000</v>
      </c>
      <c r="L69" s="33">
        <v>7000</v>
      </c>
    </row>
    <row r="70" spans="1:13" s="36" customFormat="1" x14ac:dyDescent="0.25">
      <c r="A70" s="29"/>
      <c r="B70" s="30"/>
      <c r="C70" s="30"/>
      <c r="D70" s="37">
        <v>710</v>
      </c>
      <c r="E70" s="41" t="s">
        <v>29</v>
      </c>
      <c r="F70" s="73">
        <v>0</v>
      </c>
      <c r="G70" s="73"/>
      <c r="H70" s="73">
        <v>0</v>
      </c>
      <c r="I70" s="74">
        <v>2518.4899999999998</v>
      </c>
      <c r="J70" s="206">
        <v>0</v>
      </c>
      <c r="K70" s="75">
        <v>0</v>
      </c>
      <c r="L70" s="73">
        <v>0</v>
      </c>
    </row>
    <row r="71" spans="1:13" x14ac:dyDescent="0.25">
      <c r="A71" s="55">
        <v>6</v>
      </c>
      <c r="B71" s="51"/>
      <c r="C71" s="12"/>
      <c r="D71" s="241" t="s">
        <v>46</v>
      </c>
      <c r="E71" s="242"/>
      <c r="F71" s="13">
        <f t="shared" ref="F71:K71" si="25">SUM(F72,F74)</f>
        <v>53152.49</v>
      </c>
      <c r="G71" s="13">
        <f t="shared" si="25"/>
        <v>93173</v>
      </c>
      <c r="H71" s="13">
        <f t="shared" si="25"/>
        <v>1045300</v>
      </c>
      <c r="I71" s="17">
        <f t="shared" si="25"/>
        <v>87704.22</v>
      </c>
      <c r="J71" s="203">
        <f t="shared" si="25"/>
        <v>1046300</v>
      </c>
      <c r="K71" s="20">
        <f t="shared" si="25"/>
        <v>12000</v>
      </c>
      <c r="L71" s="13">
        <f>SUM(L72,L74)</f>
        <v>12000</v>
      </c>
    </row>
    <row r="72" spans="1:13" x14ac:dyDescent="0.25">
      <c r="A72" s="56"/>
      <c r="B72" s="52" t="s">
        <v>47</v>
      </c>
      <c r="C72" s="14"/>
      <c r="D72" s="251" t="s">
        <v>48</v>
      </c>
      <c r="E72" s="252"/>
      <c r="F72" s="15">
        <v>9341.9599999999991</v>
      </c>
      <c r="G72" s="15">
        <v>11306</v>
      </c>
      <c r="H72" s="15">
        <f>SUM(H73)</f>
        <v>11000</v>
      </c>
      <c r="I72" s="18">
        <f>SUM(I73)</f>
        <v>12000</v>
      </c>
      <c r="J72" s="204">
        <f>SUM(J73)</f>
        <v>12000</v>
      </c>
      <c r="K72" s="21">
        <f>SUM(K73)</f>
        <v>12000</v>
      </c>
      <c r="L72" s="15">
        <f>SUM(L73)</f>
        <v>12000</v>
      </c>
    </row>
    <row r="73" spans="1:13" s="36" customFormat="1" x14ac:dyDescent="0.25">
      <c r="A73" s="57"/>
      <c r="B73" s="53"/>
      <c r="C73" s="30"/>
      <c r="D73" s="31">
        <v>630</v>
      </c>
      <c r="E73" s="32" t="s">
        <v>10</v>
      </c>
      <c r="F73" s="33">
        <v>9341.9599999999991</v>
      </c>
      <c r="G73" s="33">
        <v>11306</v>
      </c>
      <c r="H73" s="33">
        <v>11000</v>
      </c>
      <c r="I73" s="34">
        <v>12000</v>
      </c>
      <c r="J73" s="205">
        <v>12000</v>
      </c>
      <c r="K73" s="35">
        <v>12000</v>
      </c>
      <c r="L73" s="33">
        <v>12000</v>
      </c>
    </row>
    <row r="74" spans="1:13" x14ac:dyDescent="0.25">
      <c r="A74" s="56"/>
      <c r="B74" s="52" t="s">
        <v>79</v>
      </c>
      <c r="C74" s="14"/>
      <c r="D74" s="251" t="s">
        <v>49</v>
      </c>
      <c r="E74" s="252"/>
      <c r="F74" s="15">
        <f t="shared" ref="F74:K74" si="26">SUM(F75:F77)</f>
        <v>43810.53</v>
      </c>
      <c r="G74" s="15">
        <f t="shared" si="26"/>
        <v>81867</v>
      </c>
      <c r="H74" s="15">
        <f t="shared" si="26"/>
        <v>1034300</v>
      </c>
      <c r="I74" s="18">
        <f t="shared" si="26"/>
        <v>75704.22</v>
      </c>
      <c r="J74" s="204">
        <f t="shared" si="26"/>
        <v>1034300</v>
      </c>
      <c r="K74" s="21">
        <f t="shared" si="26"/>
        <v>0</v>
      </c>
      <c r="L74" s="15">
        <f>SUM(L75:L77)</f>
        <v>0</v>
      </c>
    </row>
    <row r="75" spans="1:13" s="36" customFormat="1" x14ac:dyDescent="0.25">
      <c r="A75" s="57"/>
      <c r="B75" s="53"/>
      <c r="C75" s="30"/>
      <c r="D75" s="31">
        <v>630</v>
      </c>
      <c r="E75" s="212" t="s">
        <v>242</v>
      </c>
      <c r="F75" s="33"/>
      <c r="G75" s="33">
        <v>33657</v>
      </c>
      <c r="H75" s="33"/>
      <c r="I75" s="34">
        <v>70544.22</v>
      </c>
      <c r="J75" s="205"/>
      <c r="K75" s="35"/>
      <c r="L75" s="33"/>
      <c r="M75" s="1"/>
    </row>
    <row r="76" spans="1:13" s="36" customFormat="1" x14ac:dyDescent="0.25">
      <c r="A76" s="57"/>
      <c r="B76" s="53"/>
      <c r="C76" s="193" t="s">
        <v>100</v>
      </c>
      <c r="D76" s="37">
        <v>710</v>
      </c>
      <c r="E76" s="192" t="s">
        <v>227</v>
      </c>
      <c r="F76" s="73">
        <v>43810.53</v>
      </c>
      <c r="G76" s="73">
        <v>42959</v>
      </c>
      <c r="H76" s="73">
        <v>233800</v>
      </c>
      <c r="I76" s="74">
        <v>5160</v>
      </c>
      <c r="J76" s="206">
        <v>233800</v>
      </c>
      <c r="K76" s="75"/>
      <c r="L76" s="73"/>
    </row>
    <row r="77" spans="1:13" s="36" customFormat="1" x14ac:dyDescent="0.25">
      <c r="A77" s="58"/>
      <c r="B77" s="53"/>
      <c r="C77" s="193" t="s">
        <v>216</v>
      </c>
      <c r="D77" s="37">
        <v>710</v>
      </c>
      <c r="E77" s="192" t="s">
        <v>215</v>
      </c>
      <c r="F77" s="73">
        <v>0</v>
      </c>
      <c r="G77" s="73">
        <v>5251</v>
      </c>
      <c r="H77" s="73">
        <v>800500</v>
      </c>
      <c r="I77" s="74">
        <v>0</v>
      </c>
      <c r="J77" s="206">
        <v>800500</v>
      </c>
      <c r="K77" s="75">
        <v>0</v>
      </c>
      <c r="L77" s="73"/>
    </row>
    <row r="78" spans="1:13" x14ac:dyDescent="0.25">
      <c r="A78" s="54">
        <v>7</v>
      </c>
      <c r="B78" s="12"/>
      <c r="C78" s="12"/>
      <c r="D78" s="241" t="s">
        <v>52</v>
      </c>
      <c r="E78" s="242"/>
      <c r="F78" s="13">
        <v>147240.91</v>
      </c>
      <c r="G78" s="13"/>
      <c r="H78" s="13">
        <f>SUM(H79,H85,H89,H93,H96)</f>
        <v>153275</v>
      </c>
      <c r="I78" s="17">
        <f>SUM(I79,I85,I89,I93,I96)</f>
        <v>154504</v>
      </c>
      <c r="J78" s="203">
        <f t="shared" ref="J78:L78" si="27">SUM(J79,J85,J89,J93,J96)</f>
        <v>341170</v>
      </c>
      <c r="K78" s="20">
        <f t="shared" si="27"/>
        <v>176850</v>
      </c>
      <c r="L78" s="13">
        <f t="shared" si="27"/>
        <v>176850</v>
      </c>
    </row>
    <row r="79" spans="1:13" x14ac:dyDescent="0.25">
      <c r="A79" s="9"/>
      <c r="B79" s="14" t="s">
        <v>50</v>
      </c>
      <c r="C79" s="14"/>
      <c r="D79" s="251" t="s">
        <v>54</v>
      </c>
      <c r="E79" s="252"/>
      <c r="F79" s="15">
        <f t="shared" ref="F79:K79" si="28">SUM(F80:F84)</f>
        <v>49107.34</v>
      </c>
      <c r="G79" s="15">
        <f t="shared" si="28"/>
        <v>106394</v>
      </c>
      <c r="H79" s="15">
        <f t="shared" si="28"/>
        <v>61700</v>
      </c>
      <c r="I79" s="18">
        <f t="shared" si="28"/>
        <v>61700</v>
      </c>
      <c r="J79" s="204">
        <f t="shared" si="28"/>
        <v>237330</v>
      </c>
      <c r="K79" s="21">
        <f t="shared" si="28"/>
        <v>73010</v>
      </c>
      <c r="L79" s="15">
        <f>SUM(L80:L84)</f>
        <v>73010</v>
      </c>
    </row>
    <row r="80" spans="1:13" s="36" customFormat="1" x14ac:dyDescent="0.25">
      <c r="A80" s="29"/>
      <c r="B80" s="30"/>
      <c r="C80" s="30"/>
      <c r="D80" s="31">
        <v>640</v>
      </c>
      <c r="E80" s="32" t="s">
        <v>228</v>
      </c>
      <c r="F80" s="33">
        <v>21443.82</v>
      </c>
      <c r="G80" s="33">
        <v>36480</v>
      </c>
      <c r="H80" s="33">
        <v>39800</v>
      </c>
      <c r="I80" s="34">
        <v>39800</v>
      </c>
      <c r="J80" s="205">
        <v>46950</v>
      </c>
      <c r="K80" s="35">
        <v>46950</v>
      </c>
      <c r="L80" s="33">
        <v>46950</v>
      </c>
    </row>
    <row r="81" spans="1:13" s="36" customFormat="1" x14ac:dyDescent="0.25">
      <c r="A81" s="29"/>
      <c r="B81" s="30"/>
      <c r="C81" s="30"/>
      <c r="D81" s="31">
        <v>640</v>
      </c>
      <c r="E81" s="32" t="s">
        <v>229</v>
      </c>
      <c r="F81" s="33">
        <v>8002.6</v>
      </c>
      <c r="G81" s="33">
        <v>13174</v>
      </c>
      <c r="H81" s="33">
        <v>14250</v>
      </c>
      <c r="I81" s="34">
        <v>14250</v>
      </c>
      <c r="J81" s="205">
        <v>16780</v>
      </c>
      <c r="K81" s="35">
        <v>16780</v>
      </c>
      <c r="L81" s="33">
        <v>16780</v>
      </c>
    </row>
    <row r="82" spans="1:13" s="36" customFormat="1" x14ac:dyDescent="0.25">
      <c r="A82" s="29"/>
      <c r="B82" s="30"/>
      <c r="C82" s="30"/>
      <c r="D82" s="31">
        <v>640</v>
      </c>
      <c r="E82" s="212" t="s">
        <v>10</v>
      </c>
      <c r="F82" s="33">
        <v>19660.919999999998</v>
      </c>
      <c r="G82" s="33">
        <v>12638</v>
      </c>
      <c r="H82" s="33">
        <v>7650</v>
      </c>
      <c r="I82" s="34">
        <v>7650</v>
      </c>
      <c r="J82" s="205">
        <v>8000</v>
      </c>
      <c r="K82" s="35">
        <v>8000</v>
      </c>
      <c r="L82" s="33">
        <v>8000</v>
      </c>
    </row>
    <row r="83" spans="1:13" s="36" customFormat="1" x14ac:dyDescent="0.25">
      <c r="A83" s="29"/>
      <c r="B83" s="30"/>
      <c r="C83" s="30"/>
      <c r="D83" s="31">
        <v>640</v>
      </c>
      <c r="E83" s="212" t="s">
        <v>212</v>
      </c>
      <c r="F83" s="33"/>
      <c r="G83" s="33">
        <v>5000</v>
      </c>
      <c r="H83" s="33"/>
      <c r="I83" s="34"/>
      <c r="J83" s="205">
        <v>1280</v>
      </c>
      <c r="K83" s="35">
        <v>1280</v>
      </c>
      <c r="L83" s="33">
        <v>1280</v>
      </c>
    </row>
    <row r="84" spans="1:13" s="36" customFormat="1" x14ac:dyDescent="0.25">
      <c r="A84" s="29"/>
      <c r="B84" s="30"/>
      <c r="C84" s="193" t="s">
        <v>219</v>
      </c>
      <c r="D84" s="37">
        <v>710</v>
      </c>
      <c r="E84" s="192" t="s">
        <v>217</v>
      </c>
      <c r="F84" s="73">
        <v>0</v>
      </c>
      <c r="G84" s="73">
        <v>39102</v>
      </c>
      <c r="H84" s="73">
        <v>0</v>
      </c>
      <c r="I84" s="74">
        <v>0</v>
      </c>
      <c r="J84" s="206">
        <v>164320</v>
      </c>
      <c r="K84" s="75">
        <v>0</v>
      </c>
      <c r="L84" s="73">
        <v>0</v>
      </c>
    </row>
    <row r="85" spans="1:13" s="36" customFormat="1" x14ac:dyDescent="0.25">
      <c r="A85" s="29"/>
      <c r="B85" s="14"/>
      <c r="C85" s="14"/>
      <c r="D85" s="251" t="s">
        <v>238</v>
      </c>
      <c r="E85" s="252"/>
      <c r="F85" s="15">
        <f t="shared" ref="F85:K85" si="29">SUM(F86:F88)</f>
        <v>16700.239999999998</v>
      </c>
      <c r="G85" s="15">
        <f t="shared" si="29"/>
        <v>16995</v>
      </c>
      <c r="H85" s="15">
        <f t="shared" si="29"/>
        <v>18950</v>
      </c>
      <c r="I85" s="18">
        <f t="shared" si="29"/>
        <v>18950</v>
      </c>
      <c r="J85" s="204">
        <f t="shared" si="29"/>
        <v>21810</v>
      </c>
      <c r="K85" s="21">
        <f t="shared" si="29"/>
        <v>21810</v>
      </c>
      <c r="L85" s="15">
        <f>SUM(L86:L88)</f>
        <v>21810</v>
      </c>
    </row>
    <row r="86" spans="1:13" s="36" customFormat="1" x14ac:dyDescent="0.25">
      <c r="A86" s="29"/>
      <c r="B86" s="30"/>
      <c r="C86" s="30"/>
      <c r="D86" s="31">
        <v>640</v>
      </c>
      <c r="E86" s="32" t="s">
        <v>230</v>
      </c>
      <c r="F86" s="33">
        <v>11723.75</v>
      </c>
      <c r="G86" s="33">
        <v>11505</v>
      </c>
      <c r="H86" s="33">
        <v>13100</v>
      </c>
      <c r="I86" s="34">
        <v>13100</v>
      </c>
      <c r="J86" s="205">
        <v>15200</v>
      </c>
      <c r="K86" s="35">
        <v>15200</v>
      </c>
      <c r="L86" s="33">
        <v>15200</v>
      </c>
    </row>
    <row r="87" spans="1:13" s="36" customFormat="1" x14ac:dyDescent="0.25">
      <c r="A87" s="29"/>
      <c r="B87" s="30"/>
      <c r="C87" s="30"/>
      <c r="D87" s="31">
        <v>640</v>
      </c>
      <c r="E87" s="32" t="s">
        <v>231</v>
      </c>
      <c r="F87" s="33">
        <v>4406.82</v>
      </c>
      <c r="G87" s="33">
        <v>4718</v>
      </c>
      <c r="H87" s="33">
        <v>4850</v>
      </c>
      <c r="I87" s="34">
        <v>4850</v>
      </c>
      <c r="J87" s="205">
        <v>5610</v>
      </c>
      <c r="K87" s="35">
        <v>5610</v>
      </c>
      <c r="L87" s="33">
        <v>5610</v>
      </c>
    </row>
    <row r="88" spans="1:13" s="36" customFormat="1" x14ac:dyDescent="0.25">
      <c r="A88" s="29"/>
      <c r="B88" s="30"/>
      <c r="C88" s="30"/>
      <c r="D88" s="31">
        <v>640</v>
      </c>
      <c r="E88" s="32" t="s">
        <v>232</v>
      </c>
      <c r="F88" s="33">
        <v>569.66999999999996</v>
      </c>
      <c r="G88" s="33">
        <v>772</v>
      </c>
      <c r="H88" s="33">
        <v>1000</v>
      </c>
      <c r="I88" s="34">
        <v>1000</v>
      </c>
      <c r="J88" s="205">
        <v>1000</v>
      </c>
      <c r="K88" s="35">
        <v>1000</v>
      </c>
      <c r="L88" s="33">
        <v>1000</v>
      </c>
    </row>
    <row r="89" spans="1:13" x14ac:dyDescent="0.25">
      <c r="A89" s="9"/>
      <c r="B89" s="14" t="s">
        <v>51</v>
      </c>
      <c r="C89" s="14"/>
      <c r="D89" s="251" t="s">
        <v>56</v>
      </c>
      <c r="E89" s="252"/>
      <c r="F89" s="15">
        <f t="shared" ref="F89:K89" si="30">SUM(F90:F92)</f>
        <v>72489.19</v>
      </c>
      <c r="G89" s="15">
        <f t="shared" si="30"/>
        <v>63094</v>
      </c>
      <c r="H89" s="15">
        <f t="shared" si="30"/>
        <v>60475</v>
      </c>
      <c r="I89" s="18">
        <f t="shared" si="30"/>
        <v>62404</v>
      </c>
      <c r="J89" s="204">
        <f t="shared" si="30"/>
        <v>70430</v>
      </c>
      <c r="K89" s="21">
        <f t="shared" si="30"/>
        <v>70430</v>
      </c>
      <c r="L89" s="15">
        <f>SUM(L90:L92)</f>
        <v>70430</v>
      </c>
      <c r="M89" s="1">
        <v>65370</v>
      </c>
    </row>
    <row r="90" spans="1:13" s="36" customFormat="1" x14ac:dyDescent="0.25">
      <c r="A90" s="29"/>
      <c r="B90" s="30"/>
      <c r="C90" s="30"/>
      <c r="D90" s="31">
        <v>610</v>
      </c>
      <c r="E90" s="59" t="s">
        <v>6</v>
      </c>
      <c r="F90" s="33">
        <v>45599.66</v>
      </c>
      <c r="G90" s="33">
        <v>37924</v>
      </c>
      <c r="H90" s="33">
        <v>36900</v>
      </c>
      <c r="I90" s="34">
        <v>38000</v>
      </c>
      <c r="J90" s="205">
        <v>43760</v>
      </c>
      <c r="K90" s="35">
        <v>43760</v>
      </c>
      <c r="L90" s="33">
        <v>43760</v>
      </c>
    </row>
    <row r="91" spans="1:13" s="36" customFormat="1" x14ac:dyDescent="0.25">
      <c r="A91" s="29"/>
      <c r="B91" s="30"/>
      <c r="C91" s="30"/>
      <c r="D91" s="31">
        <v>620</v>
      </c>
      <c r="E91" s="59" t="s">
        <v>7</v>
      </c>
      <c r="F91" s="33">
        <v>17107.82</v>
      </c>
      <c r="G91" s="33">
        <v>13300</v>
      </c>
      <c r="H91" s="33">
        <v>13700</v>
      </c>
      <c r="I91" s="34">
        <v>14041</v>
      </c>
      <c r="J91" s="205">
        <v>16170</v>
      </c>
      <c r="K91" s="35">
        <v>16170</v>
      </c>
      <c r="L91" s="33">
        <v>16170</v>
      </c>
    </row>
    <row r="92" spans="1:13" s="36" customFormat="1" x14ac:dyDescent="0.25">
      <c r="A92" s="29"/>
      <c r="B92" s="30"/>
      <c r="C92" s="30"/>
      <c r="D92" s="31">
        <v>630</v>
      </c>
      <c r="E92" s="59" t="s">
        <v>10</v>
      </c>
      <c r="F92" s="33">
        <v>9781.7099999999991</v>
      </c>
      <c r="G92" s="33">
        <v>11870</v>
      </c>
      <c r="H92" s="33">
        <v>9875</v>
      </c>
      <c r="I92" s="34">
        <v>10363</v>
      </c>
      <c r="J92" s="205">
        <v>10500</v>
      </c>
      <c r="K92" s="35">
        <v>10500</v>
      </c>
      <c r="L92" s="33">
        <v>10500</v>
      </c>
    </row>
    <row r="93" spans="1:13" x14ac:dyDescent="0.25">
      <c r="A93" s="9"/>
      <c r="B93" s="14" t="s">
        <v>83</v>
      </c>
      <c r="C93" s="14"/>
      <c r="D93" s="251" t="s">
        <v>58</v>
      </c>
      <c r="E93" s="252"/>
      <c r="F93" s="15">
        <f t="shared" ref="F93:K93" si="31">SUM(F94:F95)</f>
        <v>8944.14</v>
      </c>
      <c r="G93" s="15">
        <f t="shared" si="31"/>
        <v>8551</v>
      </c>
      <c r="H93" s="15">
        <f t="shared" si="31"/>
        <v>10150</v>
      </c>
      <c r="I93" s="18">
        <f t="shared" si="31"/>
        <v>10150</v>
      </c>
      <c r="J93" s="204">
        <f t="shared" si="31"/>
        <v>10600</v>
      </c>
      <c r="K93" s="21">
        <f t="shared" si="31"/>
        <v>10600</v>
      </c>
      <c r="L93" s="15">
        <f>SUM(L94:L95)</f>
        <v>10600</v>
      </c>
    </row>
    <row r="94" spans="1:13" s="36" customFormat="1" x14ac:dyDescent="0.25">
      <c r="A94" s="29"/>
      <c r="B94" s="30"/>
      <c r="C94" s="30"/>
      <c r="D94" s="31">
        <v>610</v>
      </c>
      <c r="E94" s="59" t="s">
        <v>6</v>
      </c>
      <c r="F94" s="33">
        <v>6474.85</v>
      </c>
      <c r="G94" s="33">
        <v>6290</v>
      </c>
      <c r="H94" s="33">
        <v>7400</v>
      </c>
      <c r="I94" s="34">
        <v>7400</v>
      </c>
      <c r="J94" s="205">
        <v>7730</v>
      </c>
      <c r="K94" s="35">
        <v>7730</v>
      </c>
      <c r="L94" s="33">
        <v>7730</v>
      </c>
    </row>
    <row r="95" spans="1:13" s="36" customFormat="1" x14ac:dyDescent="0.25">
      <c r="A95" s="29"/>
      <c r="B95" s="30"/>
      <c r="C95" s="30"/>
      <c r="D95" s="31">
        <v>620</v>
      </c>
      <c r="E95" s="60" t="s">
        <v>7</v>
      </c>
      <c r="F95" s="33">
        <v>2469.29</v>
      </c>
      <c r="G95" s="33">
        <v>2261</v>
      </c>
      <c r="H95" s="33">
        <v>2750</v>
      </c>
      <c r="I95" s="34">
        <v>2750</v>
      </c>
      <c r="J95" s="205">
        <v>2870</v>
      </c>
      <c r="K95" s="35">
        <v>2870</v>
      </c>
      <c r="L95" s="33">
        <v>2870</v>
      </c>
    </row>
    <row r="96" spans="1:13" ht="15.75" customHeight="1" x14ac:dyDescent="0.25">
      <c r="A96" s="9"/>
      <c r="B96" s="14" t="s">
        <v>84</v>
      </c>
      <c r="C96" s="14"/>
      <c r="D96" s="251" t="s">
        <v>59</v>
      </c>
      <c r="E96" s="252"/>
      <c r="F96" s="15">
        <f t="shared" ref="F96:K96" si="32">SUM(F97:F97)</f>
        <v>0</v>
      </c>
      <c r="G96" s="15">
        <f t="shared" si="32"/>
        <v>100</v>
      </c>
      <c r="H96" s="15">
        <f t="shared" si="32"/>
        <v>2000</v>
      </c>
      <c r="I96" s="18">
        <f t="shared" si="32"/>
        <v>1300</v>
      </c>
      <c r="J96" s="204">
        <f t="shared" si="32"/>
        <v>1000</v>
      </c>
      <c r="K96" s="21">
        <f t="shared" si="32"/>
        <v>1000</v>
      </c>
      <c r="L96" s="15">
        <f>SUM(L97:L97)</f>
        <v>1000</v>
      </c>
    </row>
    <row r="97" spans="1:12" s="36" customFormat="1" x14ac:dyDescent="0.25">
      <c r="A97" s="38"/>
      <c r="B97" s="30"/>
      <c r="C97" s="30"/>
      <c r="D97" s="31">
        <v>640</v>
      </c>
      <c r="E97" s="32" t="s">
        <v>60</v>
      </c>
      <c r="F97" s="33">
        <v>0</v>
      </c>
      <c r="G97" s="33">
        <v>100</v>
      </c>
      <c r="H97" s="33">
        <v>2000</v>
      </c>
      <c r="I97" s="34">
        <v>1300</v>
      </c>
      <c r="J97" s="205">
        <v>1000</v>
      </c>
      <c r="K97" s="35">
        <v>1000</v>
      </c>
      <c r="L97" s="33">
        <v>1000</v>
      </c>
    </row>
    <row r="98" spans="1:12" x14ac:dyDescent="0.25">
      <c r="A98" s="11">
        <v>8</v>
      </c>
      <c r="B98" s="12"/>
      <c r="C98" s="12"/>
      <c r="D98" s="241" t="s">
        <v>76</v>
      </c>
      <c r="E98" s="242"/>
      <c r="F98" s="13">
        <f t="shared" ref="F98:K98" si="33">SUM(F99,F101,F103,)</f>
        <v>8528.9399999999987</v>
      </c>
      <c r="G98" s="13">
        <f t="shared" si="33"/>
        <v>4215</v>
      </c>
      <c r="H98" s="13">
        <f t="shared" si="33"/>
        <v>5300</v>
      </c>
      <c r="I98" s="17">
        <f t="shared" si="33"/>
        <v>4736</v>
      </c>
      <c r="J98" s="203">
        <f t="shared" si="33"/>
        <v>8000</v>
      </c>
      <c r="K98" s="20">
        <f t="shared" si="33"/>
        <v>6000</v>
      </c>
      <c r="L98" s="13">
        <f>SUM(L99,L101,L103,)</f>
        <v>6000</v>
      </c>
    </row>
    <row r="99" spans="1:12" x14ac:dyDescent="0.25">
      <c r="A99" s="9"/>
      <c r="B99" s="14" t="s">
        <v>53</v>
      </c>
      <c r="C99" s="14"/>
      <c r="D99" s="251" t="s">
        <v>64</v>
      </c>
      <c r="E99" s="252"/>
      <c r="F99" s="15">
        <f t="shared" ref="F99:K99" si="34">SUM(F100)</f>
        <v>2881</v>
      </c>
      <c r="G99" s="15">
        <f t="shared" si="34"/>
        <v>692</v>
      </c>
      <c r="H99" s="15">
        <f t="shared" si="34"/>
        <v>300</v>
      </c>
      <c r="I99" s="18">
        <f t="shared" si="34"/>
        <v>700</v>
      </c>
      <c r="J99" s="204">
        <f t="shared" si="34"/>
        <v>3000</v>
      </c>
      <c r="K99" s="21">
        <f t="shared" si="34"/>
        <v>1000</v>
      </c>
      <c r="L99" s="15">
        <f>SUM(L100)</f>
        <v>1000</v>
      </c>
    </row>
    <row r="100" spans="1:12" s="36" customFormat="1" x14ac:dyDescent="0.25">
      <c r="A100" s="29"/>
      <c r="B100" s="30"/>
      <c r="C100" s="30"/>
      <c r="D100" s="31">
        <v>630</v>
      </c>
      <c r="E100" s="32" t="s">
        <v>10</v>
      </c>
      <c r="F100" s="33">
        <v>2881</v>
      </c>
      <c r="G100" s="33">
        <v>692</v>
      </c>
      <c r="H100" s="33">
        <v>300</v>
      </c>
      <c r="I100" s="34">
        <v>700</v>
      </c>
      <c r="J100" s="256">
        <v>3000</v>
      </c>
      <c r="K100" s="35">
        <v>1000</v>
      </c>
      <c r="L100" s="33">
        <v>1000</v>
      </c>
    </row>
    <row r="101" spans="1:12" x14ac:dyDescent="0.25">
      <c r="A101" s="9"/>
      <c r="B101" s="14" t="s">
        <v>55</v>
      </c>
      <c r="C101" s="14"/>
      <c r="D101" s="251" t="s">
        <v>65</v>
      </c>
      <c r="E101" s="252"/>
      <c r="F101" s="15">
        <f t="shared" ref="F101:K101" si="35">SUM(F102)</f>
        <v>300</v>
      </c>
      <c r="G101" s="15">
        <f t="shared" si="35"/>
        <v>0</v>
      </c>
      <c r="H101" s="15">
        <f t="shared" si="35"/>
        <v>1000</v>
      </c>
      <c r="I101" s="18">
        <f t="shared" si="35"/>
        <v>0</v>
      </c>
      <c r="J101" s="204">
        <f t="shared" si="35"/>
        <v>1000</v>
      </c>
      <c r="K101" s="21">
        <f t="shared" si="35"/>
        <v>1000</v>
      </c>
      <c r="L101" s="15">
        <f>SUM(L102)</f>
        <v>1000</v>
      </c>
    </row>
    <row r="102" spans="1:12" s="36" customFormat="1" x14ac:dyDescent="0.25">
      <c r="A102" s="29"/>
      <c r="B102" s="30"/>
      <c r="C102" s="30"/>
      <c r="D102" s="31">
        <v>640</v>
      </c>
      <c r="E102" s="32" t="s">
        <v>19</v>
      </c>
      <c r="F102" s="33">
        <v>300</v>
      </c>
      <c r="G102" s="33">
        <v>0</v>
      </c>
      <c r="H102" s="33">
        <v>1000</v>
      </c>
      <c r="I102" s="34">
        <v>0</v>
      </c>
      <c r="J102" s="205">
        <v>1000</v>
      </c>
      <c r="K102" s="35">
        <v>1000</v>
      </c>
      <c r="L102" s="33">
        <v>1000</v>
      </c>
    </row>
    <row r="103" spans="1:12" x14ac:dyDescent="0.25">
      <c r="A103" s="9"/>
      <c r="B103" s="14" t="s">
        <v>57</v>
      </c>
      <c r="C103" s="14"/>
      <c r="D103" s="251" t="s">
        <v>62</v>
      </c>
      <c r="E103" s="252"/>
      <c r="F103" s="15">
        <f t="shared" ref="F103:K103" si="36">SUM(F104:F104)</f>
        <v>5347.94</v>
      </c>
      <c r="G103" s="15">
        <f t="shared" si="36"/>
        <v>3523</v>
      </c>
      <c r="H103" s="15">
        <f t="shared" si="36"/>
        <v>4000</v>
      </c>
      <c r="I103" s="18">
        <f t="shared" si="36"/>
        <v>4036</v>
      </c>
      <c r="J103" s="204">
        <f t="shared" si="36"/>
        <v>4000</v>
      </c>
      <c r="K103" s="21">
        <f t="shared" si="36"/>
        <v>4000</v>
      </c>
      <c r="L103" s="15">
        <f>SUM(L104:L104)</f>
        <v>4000</v>
      </c>
    </row>
    <row r="104" spans="1:12" s="36" customFormat="1" x14ac:dyDescent="0.25">
      <c r="A104" s="29"/>
      <c r="B104" s="30"/>
      <c r="C104" s="30"/>
      <c r="D104" s="31">
        <v>630</v>
      </c>
      <c r="E104" s="191" t="s">
        <v>220</v>
      </c>
      <c r="F104" s="33">
        <v>5347.94</v>
      </c>
      <c r="G104" s="33">
        <v>3523</v>
      </c>
      <c r="H104" s="33">
        <v>4000</v>
      </c>
      <c r="I104" s="34">
        <v>4036</v>
      </c>
      <c r="J104" s="205">
        <v>4000</v>
      </c>
      <c r="K104" s="35">
        <v>4000</v>
      </c>
      <c r="L104" s="33">
        <v>4000</v>
      </c>
    </row>
    <row r="105" spans="1:12" x14ac:dyDescent="0.25">
      <c r="A105" s="11">
        <v>9</v>
      </c>
      <c r="B105" s="12"/>
      <c r="C105" s="12"/>
      <c r="D105" s="241" t="s">
        <v>69</v>
      </c>
      <c r="E105" s="242"/>
      <c r="F105" s="13">
        <f t="shared" ref="F105:K105" si="37">SUM(F106,F108,F110,F112,F118)</f>
        <v>37063.410000000003</v>
      </c>
      <c r="G105" s="13">
        <f t="shared" si="37"/>
        <v>56117</v>
      </c>
      <c r="H105" s="13">
        <f t="shared" si="37"/>
        <v>75990</v>
      </c>
      <c r="I105" s="17">
        <f t="shared" si="37"/>
        <v>59585</v>
      </c>
      <c r="J105" s="203">
        <f t="shared" si="37"/>
        <v>43130</v>
      </c>
      <c r="K105" s="20">
        <f t="shared" si="37"/>
        <v>43330</v>
      </c>
      <c r="L105" s="13">
        <f>SUM(L106,L108,L110,L112,L118)</f>
        <v>43530</v>
      </c>
    </row>
    <row r="106" spans="1:12" x14ac:dyDescent="0.25">
      <c r="A106" s="9"/>
      <c r="B106" s="14" t="s">
        <v>61</v>
      </c>
      <c r="C106" s="14"/>
      <c r="D106" s="251" t="s">
        <v>105</v>
      </c>
      <c r="E106" s="252"/>
      <c r="F106" s="15">
        <f t="shared" ref="F106:K106" si="38">SUM(F107:F107)</f>
        <v>8361.7999999999993</v>
      </c>
      <c r="G106" s="15">
        <f t="shared" si="38"/>
        <v>10884</v>
      </c>
      <c r="H106" s="15">
        <f t="shared" si="38"/>
        <v>10000</v>
      </c>
      <c r="I106" s="18">
        <f t="shared" si="38"/>
        <v>11712</v>
      </c>
      <c r="J106" s="204">
        <f t="shared" si="38"/>
        <v>12000</v>
      </c>
      <c r="K106" s="21">
        <f t="shared" si="38"/>
        <v>12000</v>
      </c>
      <c r="L106" s="15">
        <f>SUM(L107:L107)</f>
        <v>12000</v>
      </c>
    </row>
    <row r="107" spans="1:12" s="36" customFormat="1" x14ac:dyDescent="0.25">
      <c r="A107" s="29"/>
      <c r="B107" s="30"/>
      <c r="C107" s="30"/>
      <c r="D107" s="31">
        <v>640</v>
      </c>
      <c r="E107" s="32" t="s">
        <v>67</v>
      </c>
      <c r="F107" s="33">
        <v>8361.7999999999993</v>
      </c>
      <c r="G107" s="33">
        <v>10884</v>
      </c>
      <c r="H107" s="33">
        <v>10000</v>
      </c>
      <c r="I107" s="34">
        <v>11712</v>
      </c>
      <c r="J107" s="205">
        <v>12000</v>
      </c>
      <c r="K107" s="35">
        <v>12000</v>
      </c>
      <c r="L107" s="33">
        <v>12000</v>
      </c>
    </row>
    <row r="108" spans="1:12" x14ac:dyDescent="0.25">
      <c r="A108" s="9"/>
      <c r="B108" s="14" t="s">
        <v>63</v>
      </c>
      <c r="C108" s="14"/>
      <c r="D108" s="251" t="s">
        <v>71</v>
      </c>
      <c r="E108" s="252"/>
      <c r="F108" s="15">
        <f t="shared" ref="F108:K108" si="39">SUM(F109)</f>
        <v>2118.54</v>
      </c>
      <c r="G108" s="15">
        <f t="shared" si="39"/>
        <v>2014</v>
      </c>
      <c r="H108" s="15">
        <f t="shared" si="39"/>
        <v>2500</v>
      </c>
      <c r="I108" s="18">
        <f t="shared" si="39"/>
        <v>2206</v>
      </c>
      <c r="J108" s="204">
        <f t="shared" si="39"/>
        <v>2500</v>
      </c>
      <c r="K108" s="21">
        <f t="shared" si="39"/>
        <v>2600</v>
      </c>
      <c r="L108" s="15">
        <f>SUM(L109)</f>
        <v>2700</v>
      </c>
    </row>
    <row r="109" spans="1:12" s="36" customFormat="1" x14ac:dyDescent="0.25">
      <c r="A109" s="29"/>
      <c r="B109" s="30"/>
      <c r="C109" s="30"/>
      <c r="D109" s="31">
        <v>640</v>
      </c>
      <c r="E109" s="32" t="s">
        <v>67</v>
      </c>
      <c r="F109" s="33">
        <v>2118.54</v>
      </c>
      <c r="G109" s="33">
        <v>2014</v>
      </c>
      <c r="H109" s="33">
        <v>2500</v>
      </c>
      <c r="I109" s="34">
        <v>2206</v>
      </c>
      <c r="J109" s="205">
        <v>2500</v>
      </c>
      <c r="K109" s="35">
        <v>2600</v>
      </c>
      <c r="L109" s="33">
        <v>2700</v>
      </c>
    </row>
    <row r="110" spans="1:12" x14ac:dyDescent="0.25">
      <c r="A110" s="9"/>
      <c r="B110" s="14" t="s">
        <v>85</v>
      </c>
      <c r="C110" s="14"/>
      <c r="D110" s="251" t="s">
        <v>72</v>
      </c>
      <c r="E110" s="252"/>
      <c r="F110" s="15">
        <f t="shared" ref="F110:K110" si="40">SUM(F111)</f>
        <v>348.6</v>
      </c>
      <c r="G110" s="15">
        <f t="shared" si="40"/>
        <v>398</v>
      </c>
      <c r="H110" s="15">
        <f t="shared" si="40"/>
        <v>400</v>
      </c>
      <c r="I110" s="18">
        <f t="shared" si="40"/>
        <v>349</v>
      </c>
      <c r="J110" s="204">
        <f t="shared" si="40"/>
        <v>400</v>
      </c>
      <c r="K110" s="21">
        <f t="shared" si="40"/>
        <v>400</v>
      </c>
      <c r="L110" s="15">
        <f>SUM(L111)</f>
        <v>400</v>
      </c>
    </row>
    <row r="111" spans="1:12" s="36" customFormat="1" x14ac:dyDescent="0.25">
      <c r="A111" s="29"/>
      <c r="B111" s="30"/>
      <c r="C111" s="30"/>
      <c r="D111" s="31">
        <v>640</v>
      </c>
      <c r="E111" s="32" t="s">
        <v>67</v>
      </c>
      <c r="F111" s="33">
        <v>348.6</v>
      </c>
      <c r="G111" s="33">
        <v>398</v>
      </c>
      <c r="H111" s="33">
        <v>400</v>
      </c>
      <c r="I111" s="34">
        <v>349</v>
      </c>
      <c r="J111" s="205">
        <v>400</v>
      </c>
      <c r="K111" s="35">
        <v>400</v>
      </c>
      <c r="L111" s="33">
        <v>400</v>
      </c>
    </row>
    <row r="112" spans="1:12" x14ac:dyDescent="0.25">
      <c r="A112" s="9"/>
      <c r="B112" s="14" t="s">
        <v>86</v>
      </c>
      <c r="C112" s="14"/>
      <c r="D112" s="251" t="s">
        <v>73</v>
      </c>
      <c r="E112" s="252"/>
      <c r="F112" s="15">
        <f t="shared" ref="F112:K112" si="41">SUM(F113:F117)</f>
        <v>6814.43</v>
      </c>
      <c r="G112" s="15">
        <f t="shared" si="41"/>
        <v>23671</v>
      </c>
      <c r="H112" s="15">
        <f t="shared" si="41"/>
        <v>42770</v>
      </c>
      <c r="I112" s="18">
        <f t="shared" si="41"/>
        <v>25118</v>
      </c>
      <c r="J112" s="204">
        <f t="shared" si="41"/>
        <v>6130</v>
      </c>
      <c r="K112" s="21">
        <f t="shared" si="41"/>
        <v>6130</v>
      </c>
      <c r="L112" s="15">
        <f>SUM(L113:L117)</f>
        <v>6130</v>
      </c>
    </row>
    <row r="113" spans="1:13" s="36" customFormat="1" x14ac:dyDescent="0.25">
      <c r="A113" s="29"/>
      <c r="B113" s="30"/>
      <c r="C113" s="30"/>
      <c r="D113" s="31">
        <v>610</v>
      </c>
      <c r="E113" s="32" t="s">
        <v>233</v>
      </c>
      <c r="F113" s="33">
        <v>2936.4</v>
      </c>
      <c r="G113" s="33">
        <v>4421</v>
      </c>
      <c r="H113" s="33">
        <v>3780</v>
      </c>
      <c r="I113" s="255">
        <v>5225</v>
      </c>
      <c r="J113" s="205">
        <v>3780</v>
      </c>
      <c r="K113" s="35">
        <v>3780</v>
      </c>
      <c r="L113" s="33">
        <v>3780</v>
      </c>
    </row>
    <row r="114" spans="1:13" s="36" customFormat="1" x14ac:dyDescent="0.25">
      <c r="A114" s="29"/>
      <c r="B114" s="30"/>
      <c r="C114" s="30"/>
      <c r="D114" s="31">
        <v>610</v>
      </c>
      <c r="E114" s="32" t="s">
        <v>234</v>
      </c>
      <c r="F114" s="33">
        <v>0</v>
      </c>
      <c r="G114" s="33">
        <v>11482</v>
      </c>
      <c r="H114" s="33">
        <v>19240</v>
      </c>
      <c r="I114" s="34">
        <v>13100</v>
      </c>
      <c r="J114" s="205">
        <v>0</v>
      </c>
      <c r="K114" s="35">
        <v>0</v>
      </c>
      <c r="L114" s="33">
        <v>0</v>
      </c>
    </row>
    <row r="115" spans="1:13" s="36" customFormat="1" x14ac:dyDescent="0.25">
      <c r="A115" s="29"/>
      <c r="B115" s="30"/>
      <c r="C115" s="30"/>
      <c r="D115" s="31">
        <v>610</v>
      </c>
      <c r="E115" s="32" t="s">
        <v>235</v>
      </c>
      <c r="F115" s="33">
        <v>0</v>
      </c>
      <c r="G115" s="33">
        <v>0</v>
      </c>
      <c r="H115" s="33">
        <v>7560</v>
      </c>
      <c r="I115" s="34">
        <v>0</v>
      </c>
      <c r="J115" s="205">
        <v>0</v>
      </c>
      <c r="K115" s="35">
        <v>0</v>
      </c>
      <c r="L115" s="33">
        <v>0</v>
      </c>
    </row>
    <row r="116" spans="1:13" s="36" customFormat="1" x14ac:dyDescent="0.25">
      <c r="A116" s="29"/>
      <c r="B116" s="30"/>
      <c r="C116" s="30"/>
      <c r="D116" s="31">
        <v>620</v>
      </c>
      <c r="E116" s="32" t="s">
        <v>7</v>
      </c>
      <c r="F116" s="33">
        <v>1195.6500000000001</v>
      </c>
      <c r="G116" s="33">
        <v>5559</v>
      </c>
      <c r="H116" s="33">
        <v>10690</v>
      </c>
      <c r="I116" s="34">
        <v>6076</v>
      </c>
      <c r="J116" s="205">
        <v>1350</v>
      </c>
      <c r="K116" s="35">
        <v>1350</v>
      </c>
      <c r="L116" s="33">
        <v>1350</v>
      </c>
    </row>
    <row r="117" spans="1:13" s="36" customFormat="1" x14ac:dyDescent="0.25">
      <c r="A117" s="29"/>
      <c r="B117" s="30"/>
      <c r="C117" s="30"/>
      <c r="D117" s="31">
        <v>630</v>
      </c>
      <c r="E117" s="32" t="s">
        <v>10</v>
      </c>
      <c r="F117" s="33">
        <v>2682.38</v>
      </c>
      <c r="G117" s="33">
        <v>2209</v>
      </c>
      <c r="H117" s="33">
        <v>1500</v>
      </c>
      <c r="I117" s="34">
        <v>717</v>
      </c>
      <c r="J117" s="205">
        <v>1000</v>
      </c>
      <c r="K117" s="35">
        <v>1000</v>
      </c>
      <c r="L117" s="33">
        <v>1000</v>
      </c>
    </row>
    <row r="118" spans="1:13" s="36" customFormat="1" x14ac:dyDescent="0.25">
      <c r="A118" s="63"/>
      <c r="B118" s="14" t="s">
        <v>245</v>
      </c>
      <c r="C118" s="66"/>
      <c r="D118" s="214" t="s">
        <v>203</v>
      </c>
      <c r="E118" s="67"/>
      <c r="F118" s="15">
        <f t="shared" ref="F118:K118" si="42">SUM(F119:F121)</f>
        <v>19420.04</v>
      </c>
      <c r="G118" s="15">
        <f t="shared" si="42"/>
        <v>19150</v>
      </c>
      <c r="H118" s="15">
        <f t="shared" si="42"/>
        <v>20320</v>
      </c>
      <c r="I118" s="18">
        <f t="shared" si="42"/>
        <v>20200</v>
      </c>
      <c r="J118" s="204">
        <f t="shared" si="42"/>
        <v>22100</v>
      </c>
      <c r="K118" s="21">
        <f t="shared" si="42"/>
        <v>22200</v>
      </c>
      <c r="L118" s="15">
        <f>SUM(L119:L121)</f>
        <v>22300</v>
      </c>
    </row>
    <row r="119" spans="1:13" s="36" customFormat="1" x14ac:dyDescent="0.25">
      <c r="A119" s="29"/>
      <c r="B119" s="30"/>
      <c r="C119" s="30"/>
      <c r="D119" s="31">
        <v>610</v>
      </c>
      <c r="E119" s="32" t="s">
        <v>6</v>
      </c>
      <c r="F119" s="33">
        <v>13987.08</v>
      </c>
      <c r="G119" s="33">
        <v>13867</v>
      </c>
      <c r="H119" s="33">
        <v>14750</v>
      </c>
      <c r="I119" s="34">
        <v>14750</v>
      </c>
      <c r="J119" s="205">
        <v>16100</v>
      </c>
      <c r="K119" s="35">
        <v>16200</v>
      </c>
      <c r="L119" s="33">
        <v>16300</v>
      </c>
    </row>
    <row r="120" spans="1:13" s="36" customFormat="1" x14ac:dyDescent="0.25">
      <c r="A120" s="29"/>
      <c r="B120" s="30"/>
      <c r="C120" s="30"/>
      <c r="D120" s="31">
        <v>620</v>
      </c>
      <c r="E120" s="32" t="s">
        <v>7</v>
      </c>
      <c r="F120" s="33">
        <v>5305.99</v>
      </c>
      <c r="G120" s="33">
        <v>5161</v>
      </c>
      <c r="H120" s="33">
        <v>5450</v>
      </c>
      <c r="I120" s="34">
        <v>5450</v>
      </c>
      <c r="J120" s="205">
        <v>6000</v>
      </c>
      <c r="K120" s="35">
        <v>6000</v>
      </c>
      <c r="L120" s="33">
        <v>6000</v>
      </c>
    </row>
    <row r="121" spans="1:13" s="36" customFormat="1" x14ac:dyDescent="0.25">
      <c r="A121" s="29"/>
      <c r="B121" s="30"/>
      <c r="C121" s="30"/>
      <c r="D121" s="31">
        <v>630</v>
      </c>
      <c r="E121" s="32" t="s">
        <v>10</v>
      </c>
      <c r="F121" s="33">
        <v>126.97</v>
      </c>
      <c r="G121" s="33">
        <v>122</v>
      </c>
      <c r="H121" s="33">
        <v>120</v>
      </c>
      <c r="I121" s="34">
        <v>0</v>
      </c>
      <c r="J121" s="205">
        <v>0</v>
      </c>
      <c r="K121" s="35">
        <v>0</v>
      </c>
      <c r="L121" s="33">
        <v>0</v>
      </c>
    </row>
    <row r="122" spans="1:13" x14ac:dyDescent="0.25">
      <c r="A122" s="11">
        <v>10</v>
      </c>
      <c r="B122" s="12"/>
      <c r="C122" s="12"/>
      <c r="D122" s="241" t="s">
        <v>74</v>
      </c>
      <c r="E122" s="242"/>
      <c r="F122" s="13">
        <f t="shared" ref="F122:K122" si="43">SUM(F123,F125,F129)</f>
        <v>59417.13</v>
      </c>
      <c r="G122" s="13">
        <f t="shared" si="43"/>
        <v>58462</v>
      </c>
      <c r="H122" s="13">
        <f t="shared" si="43"/>
        <v>56855</v>
      </c>
      <c r="I122" s="17">
        <f t="shared" si="43"/>
        <v>57064</v>
      </c>
      <c r="J122" s="203">
        <f t="shared" si="43"/>
        <v>68860</v>
      </c>
      <c r="K122" s="20">
        <f t="shared" si="43"/>
        <v>69477</v>
      </c>
      <c r="L122" s="13">
        <f>SUM(L123,L125,L129)</f>
        <v>69677</v>
      </c>
    </row>
    <row r="123" spans="1:13" x14ac:dyDescent="0.25">
      <c r="A123" s="9"/>
      <c r="B123" s="14" t="s">
        <v>81</v>
      </c>
      <c r="C123" s="14"/>
      <c r="D123" s="251" t="s">
        <v>31</v>
      </c>
      <c r="E123" s="252"/>
      <c r="F123" s="15">
        <f t="shared" ref="F123:K123" si="44">SUM(F124)</f>
        <v>1889.59</v>
      </c>
      <c r="G123" s="15">
        <f t="shared" si="44"/>
        <v>918</v>
      </c>
      <c r="H123" s="15">
        <f t="shared" si="44"/>
        <v>1000</v>
      </c>
      <c r="I123" s="18">
        <f t="shared" si="44"/>
        <v>1000</v>
      </c>
      <c r="J123" s="204">
        <f t="shared" si="44"/>
        <v>1200</v>
      </c>
      <c r="K123" s="21">
        <f t="shared" si="44"/>
        <v>1200</v>
      </c>
      <c r="L123" s="15">
        <f>SUM(L124)</f>
        <v>1200</v>
      </c>
    </row>
    <row r="124" spans="1:13" s="36" customFormat="1" x14ac:dyDescent="0.25">
      <c r="A124" s="29"/>
      <c r="B124" s="30"/>
      <c r="C124" s="30"/>
      <c r="D124" s="31">
        <v>630</v>
      </c>
      <c r="E124" s="32" t="s">
        <v>10</v>
      </c>
      <c r="F124" s="33">
        <v>1889.59</v>
      </c>
      <c r="G124" s="33">
        <v>918</v>
      </c>
      <c r="H124" s="33">
        <v>1000</v>
      </c>
      <c r="I124" s="34">
        <v>1000</v>
      </c>
      <c r="J124" s="205">
        <v>1200</v>
      </c>
      <c r="K124" s="35">
        <v>1200</v>
      </c>
      <c r="L124" s="33">
        <v>1200</v>
      </c>
    </row>
    <row r="125" spans="1:13" x14ac:dyDescent="0.25">
      <c r="A125" s="9"/>
      <c r="B125" s="14" t="s">
        <v>82</v>
      </c>
      <c r="C125" s="14"/>
      <c r="D125" s="251" t="s">
        <v>68</v>
      </c>
      <c r="E125" s="252"/>
      <c r="F125" s="15">
        <f t="shared" ref="F125:K125" si="45">SUM(F126:F128)</f>
        <v>80</v>
      </c>
      <c r="G125" s="15">
        <f t="shared" si="45"/>
        <v>80</v>
      </c>
      <c r="H125" s="15">
        <f t="shared" si="45"/>
        <v>75</v>
      </c>
      <c r="I125" s="18">
        <f t="shared" si="45"/>
        <v>75</v>
      </c>
      <c r="J125" s="204">
        <f t="shared" si="45"/>
        <v>77</v>
      </c>
      <c r="K125" s="21">
        <f t="shared" si="45"/>
        <v>77</v>
      </c>
      <c r="L125" s="15">
        <f>SUM(L126:L128)</f>
        <v>77</v>
      </c>
    </row>
    <row r="126" spans="1:13" s="36" customFormat="1" x14ac:dyDescent="0.25">
      <c r="A126" s="29"/>
      <c r="B126" s="30"/>
      <c r="C126" s="30"/>
      <c r="D126" s="31">
        <v>610</v>
      </c>
      <c r="E126" s="32" t="s">
        <v>6</v>
      </c>
      <c r="F126" s="33">
        <v>41</v>
      </c>
      <c r="G126" s="33">
        <v>41</v>
      </c>
      <c r="H126" s="33">
        <v>55</v>
      </c>
      <c r="I126" s="34">
        <v>55</v>
      </c>
      <c r="J126" s="205">
        <v>57</v>
      </c>
      <c r="K126" s="35">
        <v>57</v>
      </c>
      <c r="L126" s="33">
        <v>57</v>
      </c>
    </row>
    <row r="127" spans="1:13" s="36" customFormat="1" x14ac:dyDescent="0.25">
      <c r="A127" s="29"/>
      <c r="B127" s="30"/>
      <c r="C127" s="30"/>
      <c r="D127" s="31">
        <v>620</v>
      </c>
      <c r="E127" s="28" t="s">
        <v>101</v>
      </c>
      <c r="F127" s="33">
        <v>14.34</v>
      </c>
      <c r="G127" s="33">
        <v>14</v>
      </c>
      <c r="H127" s="33">
        <v>20</v>
      </c>
      <c r="I127" s="34">
        <v>20</v>
      </c>
      <c r="J127" s="205">
        <v>20</v>
      </c>
      <c r="K127" s="35">
        <v>20</v>
      </c>
      <c r="L127" s="33">
        <v>20</v>
      </c>
    </row>
    <row r="128" spans="1:13" s="36" customFormat="1" x14ac:dyDescent="0.25">
      <c r="A128" s="29"/>
      <c r="B128" s="30"/>
      <c r="C128" s="30"/>
      <c r="D128" s="31">
        <v>630</v>
      </c>
      <c r="E128" s="62" t="s">
        <v>10</v>
      </c>
      <c r="F128" s="33">
        <v>24.66</v>
      </c>
      <c r="G128" s="33">
        <v>25</v>
      </c>
      <c r="H128" s="33">
        <v>0</v>
      </c>
      <c r="I128" s="34">
        <v>0</v>
      </c>
      <c r="J128" s="205">
        <v>0</v>
      </c>
      <c r="K128" s="35">
        <v>0</v>
      </c>
      <c r="L128" s="33">
        <v>0</v>
      </c>
      <c r="M128" s="213" t="s">
        <v>225</v>
      </c>
    </row>
    <row r="129" spans="1:13" x14ac:dyDescent="0.25">
      <c r="A129" s="9"/>
      <c r="B129" s="14" t="s">
        <v>88</v>
      </c>
      <c r="C129" s="14"/>
      <c r="D129" s="251" t="s">
        <v>87</v>
      </c>
      <c r="E129" s="252"/>
      <c r="F129" s="15">
        <f t="shared" ref="F129:K129" si="46">SUM(F130:F135)</f>
        <v>57447.54</v>
      </c>
      <c r="G129" s="15">
        <f t="shared" si="46"/>
        <v>57464</v>
      </c>
      <c r="H129" s="15">
        <f t="shared" si="46"/>
        <v>55780</v>
      </c>
      <c r="I129" s="18">
        <f t="shared" si="46"/>
        <v>55989</v>
      </c>
      <c r="J129" s="204">
        <f t="shared" si="46"/>
        <v>67583</v>
      </c>
      <c r="K129" s="21">
        <f t="shared" si="46"/>
        <v>68200</v>
      </c>
      <c r="L129" s="15">
        <f>SUM(L130:L135)</f>
        <v>68400</v>
      </c>
    </row>
    <row r="130" spans="1:13" s="36" customFormat="1" x14ac:dyDescent="0.25">
      <c r="A130" s="29"/>
      <c r="B130" s="30"/>
      <c r="C130" s="30"/>
      <c r="D130" s="31">
        <v>610</v>
      </c>
      <c r="E130" s="32" t="s">
        <v>6</v>
      </c>
      <c r="F130" s="33">
        <v>12818.75</v>
      </c>
      <c r="G130" s="33">
        <v>19940</v>
      </c>
      <c r="H130" s="33">
        <v>22200</v>
      </c>
      <c r="I130" s="34">
        <v>22200</v>
      </c>
      <c r="J130" s="205">
        <v>30683</v>
      </c>
      <c r="K130" s="35">
        <v>30900</v>
      </c>
      <c r="L130" s="33">
        <v>30900</v>
      </c>
    </row>
    <row r="131" spans="1:13" s="36" customFormat="1" x14ac:dyDescent="0.25">
      <c r="A131" s="29"/>
      <c r="B131" s="30"/>
      <c r="C131" s="30"/>
      <c r="D131" s="31">
        <v>620</v>
      </c>
      <c r="E131" s="32" t="s">
        <v>7</v>
      </c>
      <c r="F131" s="33">
        <v>7160.88</v>
      </c>
      <c r="G131" s="33">
        <v>9417</v>
      </c>
      <c r="H131" s="33">
        <v>8200</v>
      </c>
      <c r="I131" s="34">
        <v>8200</v>
      </c>
      <c r="J131" s="205">
        <v>11300</v>
      </c>
      <c r="K131" s="35">
        <v>11300</v>
      </c>
      <c r="L131" s="33">
        <v>11300</v>
      </c>
    </row>
    <row r="132" spans="1:13" s="36" customFormat="1" x14ac:dyDescent="0.25">
      <c r="A132" s="29"/>
      <c r="B132" s="30"/>
      <c r="C132" s="30"/>
      <c r="D132" s="31">
        <v>630</v>
      </c>
      <c r="E132" s="42" t="s">
        <v>10</v>
      </c>
      <c r="F132" s="43">
        <v>33903.919999999998</v>
      </c>
      <c r="G132" s="43">
        <v>27629</v>
      </c>
      <c r="H132" s="43">
        <v>24780</v>
      </c>
      <c r="I132" s="44">
        <v>24780</v>
      </c>
      <c r="J132" s="208">
        <v>25000</v>
      </c>
      <c r="K132" s="45">
        <v>25000</v>
      </c>
      <c r="L132" s="43">
        <v>25000</v>
      </c>
    </row>
    <row r="133" spans="1:13" s="36" customFormat="1" x14ac:dyDescent="0.25">
      <c r="A133" s="29"/>
      <c r="B133" s="30"/>
      <c r="C133" s="30"/>
      <c r="D133" s="31">
        <v>610</v>
      </c>
      <c r="E133" s="28" t="s">
        <v>102</v>
      </c>
      <c r="F133" s="43">
        <v>200</v>
      </c>
      <c r="G133" s="43">
        <v>50</v>
      </c>
      <c r="H133" s="43">
        <v>50</v>
      </c>
      <c r="I133" s="44">
        <v>50</v>
      </c>
      <c r="J133" s="208">
        <v>50</v>
      </c>
      <c r="K133" s="45">
        <v>200</v>
      </c>
      <c r="L133" s="43">
        <v>300</v>
      </c>
    </row>
    <row r="134" spans="1:13" s="36" customFormat="1" x14ac:dyDescent="0.25">
      <c r="A134" s="29"/>
      <c r="B134" s="30"/>
      <c r="C134" s="30"/>
      <c r="D134" s="31">
        <v>620</v>
      </c>
      <c r="E134" s="28" t="s">
        <v>103</v>
      </c>
      <c r="F134" s="43">
        <v>357.1</v>
      </c>
      <c r="G134" s="43">
        <v>47</v>
      </c>
      <c r="H134" s="43">
        <v>80</v>
      </c>
      <c r="I134" s="44">
        <v>0</v>
      </c>
      <c r="J134" s="208">
        <v>80</v>
      </c>
      <c r="K134" s="45">
        <v>350</v>
      </c>
      <c r="L134" s="43">
        <v>500</v>
      </c>
    </row>
    <row r="135" spans="1:13" s="36" customFormat="1" x14ac:dyDescent="0.25">
      <c r="A135" s="38"/>
      <c r="B135" s="30"/>
      <c r="C135" s="30"/>
      <c r="D135" s="70">
        <v>630</v>
      </c>
      <c r="E135" s="49" t="s">
        <v>104</v>
      </c>
      <c r="F135" s="43">
        <v>3006.89</v>
      </c>
      <c r="G135" s="43">
        <v>381</v>
      </c>
      <c r="H135" s="43">
        <v>470</v>
      </c>
      <c r="I135" s="44">
        <v>759</v>
      </c>
      <c r="J135" s="208">
        <v>470</v>
      </c>
      <c r="K135" s="45">
        <v>450</v>
      </c>
      <c r="L135" s="43">
        <v>400</v>
      </c>
      <c r="M135" s="1" t="s">
        <v>225</v>
      </c>
    </row>
    <row r="136" spans="1:13" s="24" customFormat="1" x14ac:dyDescent="0.25">
      <c r="A136" s="22"/>
      <c r="B136" s="23"/>
      <c r="C136" s="23"/>
      <c r="D136" s="241" t="s">
        <v>93</v>
      </c>
      <c r="E136" s="242"/>
      <c r="F136" s="13">
        <f t="shared" ref="F136:L136" si="47">SUM(F3,F23,F26,F46,F61,F71,F78,F98,F105,F122)</f>
        <v>425912.26</v>
      </c>
      <c r="G136" s="13">
        <f t="shared" si="47"/>
        <v>314302.5</v>
      </c>
      <c r="H136" s="13">
        <f t="shared" si="47"/>
        <v>1506725</v>
      </c>
      <c r="I136" s="17">
        <f t="shared" si="47"/>
        <v>491849.70999999996</v>
      </c>
      <c r="J136" s="203">
        <f t="shared" si="47"/>
        <v>1633625</v>
      </c>
      <c r="K136" s="20">
        <f t="shared" si="47"/>
        <v>429077</v>
      </c>
      <c r="L136" s="13">
        <f t="shared" si="47"/>
        <v>431257</v>
      </c>
      <c r="M136" s="198"/>
    </row>
    <row r="137" spans="1:13" s="24" customFormat="1" x14ac:dyDescent="0.25">
      <c r="A137" s="22"/>
      <c r="B137" s="23"/>
      <c r="C137" s="23"/>
      <c r="D137" s="46">
        <v>600</v>
      </c>
      <c r="E137" s="25" t="s">
        <v>94</v>
      </c>
      <c r="F137" s="10">
        <f>F136-F138-F139</f>
        <v>320604.03000000003</v>
      </c>
      <c r="G137" s="220">
        <f>SUM(G136-G138-G139)</f>
        <v>218245.5</v>
      </c>
      <c r="H137" s="10">
        <f t="shared" ref="H137:L137" si="48">H136-H138-H139</f>
        <v>421725</v>
      </c>
      <c r="I137" s="168">
        <f t="shared" si="48"/>
        <v>482759.22</v>
      </c>
      <c r="J137" s="209">
        <f t="shared" si="48"/>
        <v>430005</v>
      </c>
      <c r="K137" s="171">
        <f t="shared" si="48"/>
        <v>422077</v>
      </c>
      <c r="L137" s="10">
        <f t="shared" si="48"/>
        <v>424257</v>
      </c>
    </row>
    <row r="138" spans="1:13" s="24" customFormat="1" x14ac:dyDescent="0.25">
      <c r="A138" s="22"/>
      <c r="B138" s="23"/>
      <c r="C138" s="23"/>
      <c r="D138" s="47">
        <v>700</v>
      </c>
      <c r="E138" s="26" t="s">
        <v>95</v>
      </c>
      <c r="F138" s="169">
        <f>SUM(F10,F29,F33,F34,F39,F43,F64,F70,F76,F77,F84)</f>
        <v>74528.320000000007</v>
      </c>
      <c r="G138" s="169">
        <f t="shared" ref="G138:L138" si="49">SUM(G10,G29,G33,G34,G39,G43,G64,G70,G76,G77,G84)</f>
        <v>88961</v>
      </c>
      <c r="H138" s="169">
        <f t="shared" si="49"/>
        <v>1079300</v>
      </c>
      <c r="I138" s="169">
        <f t="shared" si="49"/>
        <v>7678.49</v>
      </c>
      <c r="J138" s="210">
        <f t="shared" si="49"/>
        <v>1198620</v>
      </c>
      <c r="K138" s="201">
        <f t="shared" si="49"/>
        <v>0</v>
      </c>
      <c r="L138" s="169">
        <f t="shared" si="49"/>
        <v>0</v>
      </c>
    </row>
    <row r="139" spans="1:13" s="24" customFormat="1" ht="15.75" thickBot="1" x14ac:dyDescent="0.3">
      <c r="A139" s="22"/>
      <c r="B139" s="23"/>
      <c r="C139" s="23"/>
      <c r="D139" s="50">
        <v>800</v>
      </c>
      <c r="E139" s="27" t="s">
        <v>96</v>
      </c>
      <c r="F139" s="71">
        <f>SUM(F22)</f>
        <v>30779.91</v>
      </c>
      <c r="G139" s="71">
        <f t="shared" ref="G139:L139" si="50">SUM(G22)</f>
        <v>7096</v>
      </c>
      <c r="H139" s="71">
        <f t="shared" si="50"/>
        <v>5700</v>
      </c>
      <c r="I139" s="170">
        <f t="shared" si="50"/>
        <v>1412</v>
      </c>
      <c r="J139" s="211">
        <f t="shared" si="50"/>
        <v>5000</v>
      </c>
      <c r="K139" s="172">
        <f t="shared" si="50"/>
        <v>7000</v>
      </c>
      <c r="L139" s="71">
        <f t="shared" si="50"/>
        <v>7000</v>
      </c>
    </row>
    <row r="140" spans="1:13" ht="15.75" thickTop="1" x14ac:dyDescent="0.25">
      <c r="F140" s="72">
        <f>SUM(F137:F139)</f>
        <v>425912.26</v>
      </c>
      <c r="G140" s="72">
        <f t="shared" ref="G140:L140" si="51">SUM(G137:G139)</f>
        <v>314302.5</v>
      </c>
      <c r="H140" s="72">
        <f t="shared" si="51"/>
        <v>1506725</v>
      </c>
      <c r="I140" s="72">
        <f t="shared" si="51"/>
        <v>491849.70999999996</v>
      </c>
      <c r="J140" s="72">
        <f t="shared" si="51"/>
        <v>1633625</v>
      </c>
      <c r="K140" s="72">
        <f t="shared" si="51"/>
        <v>429077</v>
      </c>
      <c r="L140" s="72">
        <f t="shared" si="51"/>
        <v>431257</v>
      </c>
    </row>
    <row r="141" spans="1:13" x14ac:dyDescent="0.25">
      <c r="F141" s="72">
        <f>F136-F140</f>
        <v>0</v>
      </c>
      <c r="G141" s="72">
        <f t="shared" ref="G141:L141" si="52">G136-G140</f>
        <v>0</v>
      </c>
      <c r="H141" s="72">
        <f t="shared" si="52"/>
        <v>0</v>
      </c>
      <c r="I141" s="72">
        <f t="shared" si="52"/>
        <v>0</v>
      </c>
      <c r="J141" s="72">
        <f t="shared" si="52"/>
        <v>0</v>
      </c>
      <c r="K141" s="72">
        <f t="shared" si="52"/>
        <v>0</v>
      </c>
      <c r="L141" s="72">
        <f t="shared" si="52"/>
        <v>0</v>
      </c>
    </row>
    <row r="142" spans="1:13" x14ac:dyDescent="0.25">
      <c r="J142" s="72"/>
      <c r="K142" s="72"/>
      <c r="L142" s="72"/>
    </row>
  </sheetData>
  <autoFilter ref="A2:L135"/>
  <mergeCells count="54">
    <mergeCell ref="D98:E98"/>
    <mergeCell ref="D105:E105"/>
    <mergeCell ref="D122:E122"/>
    <mergeCell ref="D46:E46"/>
    <mergeCell ref="D26:E26"/>
    <mergeCell ref="D40:E40"/>
    <mergeCell ref="D79:E79"/>
    <mergeCell ref="D65:E65"/>
    <mergeCell ref="D68:E68"/>
    <mergeCell ref="D44:E44"/>
    <mergeCell ref="D72:E72"/>
    <mergeCell ref="D61:E61"/>
    <mergeCell ref="D71:E71"/>
    <mergeCell ref="D78:E78"/>
    <mergeCell ref="D85:E85"/>
    <mergeCell ref="D136:E136"/>
    <mergeCell ref="D55:E55"/>
    <mergeCell ref="D123:E123"/>
    <mergeCell ref="D96:E96"/>
    <mergeCell ref="D103:E103"/>
    <mergeCell ref="D74:E74"/>
    <mergeCell ref="D129:E129"/>
    <mergeCell ref="D125:E125"/>
    <mergeCell ref="D106:E106"/>
    <mergeCell ref="D89:E89"/>
    <mergeCell ref="D108:E108"/>
    <mergeCell ref="D110:E110"/>
    <mergeCell ref="D112:E112"/>
    <mergeCell ref="D99:E99"/>
    <mergeCell ref="D101:E101"/>
    <mergeCell ref="D93:E93"/>
    <mergeCell ref="F1:G1"/>
    <mergeCell ref="J1:L1"/>
    <mergeCell ref="D8:E8"/>
    <mergeCell ref="D24:E24"/>
    <mergeCell ref="D62:E62"/>
    <mergeCell ref="D51:E51"/>
    <mergeCell ref="D37:E37"/>
    <mergeCell ref="D35:E35"/>
    <mergeCell ref="D11:E11"/>
    <mergeCell ref="D20:E20"/>
    <mergeCell ref="D4:E4"/>
    <mergeCell ref="D15:E15"/>
    <mergeCell ref="D18:E18"/>
    <mergeCell ref="D27:E27"/>
    <mergeCell ref="D30:E30"/>
    <mergeCell ref="D47:E47"/>
    <mergeCell ref="D23:E23"/>
    <mergeCell ref="D3:E3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80" fitToWidth="4" fitToHeight="4" orientation="landscape" r:id="rId1"/>
  <headerFooter>
    <oddHeader>&amp;LNávrh rozpočtu - VÝDAVKY&amp;R2015-2017</oddHeader>
  </headerFooter>
  <rowBreaks count="3" manualBreakCount="3">
    <brk id="36" max="11" man="1"/>
    <brk id="77" max="11" man="1"/>
    <brk id="117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Príjmy</vt:lpstr>
      <vt:lpstr> vydavky</vt:lpstr>
      <vt:lpstr>' vydavky'!Názvy_tlače</vt:lpstr>
      <vt:lpstr>Príjmy!Názvy_tlače</vt:lpstr>
      <vt:lpstr>' vydavky'!Oblasť_tlače</vt:lpstr>
      <vt:lpstr>Príjmy!Oblasť_tlače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Bajtošová</dc:creator>
  <cp:lastModifiedBy>BAŠISTOVÁ Adriana</cp:lastModifiedBy>
  <cp:lastPrinted>2015-12-12T19:30:41Z</cp:lastPrinted>
  <dcterms:created xsi:type="dcterms:W3CDTF">2014-11-09T14:45:41Z</dcterms:created>
  <dcterms:modified xsi:type="dcterms:W3CDTF">2016-12-09T09:26:08Z</dcterms:modified>
</cp:coreProperties>
</file>