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9440" windowHeight="7992"/>
  </bookViews>
  <sheets>
    <sheet name="Príjmy" sheetId="6" r:id="rId1"/>
    <sheet name=" vydavky" sheetId="1" r:id="rId2"/>
  </sheets>
  <definedNames>
    <definedName name="_xlnm._FilterDatabase" localSheetId="1" hidden="1">' vydavky'!$A$2:$L$131</definedName>
    <definedName name="_xlnm.Print_Titles" localSheetId="1">' vydavky'!$1:$2</definedName>
    <definedName name="_xlnm.Print_Titles" localSheetId="0">Príjmy!$2:$3</definedName>
    <definedName name="_xlnm.Print_Area" localSheetId="1">' vydavky'!$A$1:$L$135</definedName>
    <definedName name="_xlnm.Print_Area" localSheetId="0">Príjmy!$A$2:$N$100</definedName>
  </definedNames>
  <calcPr calcId="125725"/>
</workbook>
</file>

<file path=xl/calcChain.xml><?xml version="1.0" encoding="utf-8"?>
<calcChain xmlns="http://schemas.openxmlformats.org/spreadsheetml/2006/main">
  <c r="L82" i="6"/>
  <c r="I71" i="1"/>
  <c r="J8"/>
  <c r="F134"/>
  <c r="G134"/>
  <c r="H134"/>
  <c r="J134"/>
  <c r="K134"/>
  <c r="L134"/>
  <c r="I134"/>
  <c r="H125" l="1"/>
  <c r="H118" s="1"/>
  <c r="H121"/>
  <c r="H119"/>
  <c r="I125"/>
  <c r="I121"/>
  <c r="I118" s="1"/>
  <c r="I119"/>
  <c r="I101"/>
  <c r="H102"/>
  <c r="H104"/>
  <c r="H106"/>
  <c r="H108"/>
  <c r="H114"/>
  <c r="I114"/>
  <c r="I108"/>
  <c r="I106"/>
  <c r="I104"/>
  <c r="I102"/>
  <c r="I94"/>
  <c r="H99"/>
  <c r="H97"/>
  <c r="H95"/>
  <c r="I99"/>
  <c r="I97"/>
  <c r="I95"/>
  <c r="H75"/>
  <c r="H92"/>
  <c r="I92"/>
  <c r="H89"/>
  <c r="I89"/>
  <c r="H85"/>
  <c r="I85"/>
  <c r="I75" s="1"/>
  <c r="H81"/>
  <c r="I81"/>
  <c r="H76"/>
  <c r="I76"/>
  <c r="H71"/>
  <c r="H68"/>
  <c r="I68"/>
  <c r="I69"/>
  <c r="H69"/>
  <c r="I59"/>
  <c r="H65"/>
  <c r="H63"/>
  <c r="H60"/>
  <c r="I65"/>
  <c r="I63"/>
  <c r="I60"/>
  <c r="H44"/>
  <c r="I44"/>
  <c r="H49"/>
  <c r="H45"/>
  <c r="F53"/>
  <c r="G53"/>
  <c r="H53"/>
  <c r="I53"/>
  <c r="J53"/>
  <c r="I49"/>
  <c r="I45"/>
  <c r="I42"/>
  <c r="I39"/>
  <c r="I36"/>
  <c r="I34"/>
  <c r="I30"/>
  <c r="I27"/>
  <c r="I26"/>
  <c r="I23"/>
  <c r="I3"/>
  <c r="F75"/>
  <c r="G75"/>
  <c r="F76"/>
  <c r="G81"/>
  <c r="J81"/>
  <c r="K81"/>
  <c r="L81"/>
  <c r="F81"/>
  <c r="G76"/>
  <c r="J76"/>
  <c r="K76"/>
  <c r="L76"/>
  <c r="J135"/>
  <c r="K135"/>
  <c r="L135"/>
  <c r="F135"/>
  <c r="H135"/>
  <c r="I135"/>
  <c r="L125"/>
  <c r="K125"/>
  <c r="J125"/>
  <c r="L121"/>
  <c r="K121"/>
  <c r="J121"/>
  <c r="L119"/>
  <c r="K119"/>
  <c r="J119"/>
  <c r="L114"/>
  <c r="K114"/>
  <c r="J114"/>
  <c r="L108"/>
  <c r="K108"/>
  <c r="J108"/>
  <c r="L106"/>
  <c r="K106"/>
  <c r="J106"/>
  <c r="L104"/>
  <c r="K104"/>
  <c r="J104"/>
  <c r="L102"/>
  <c r="K102"/>
  <c r="J102"/>
  <c r="L99"/>
  <c r="K99"/>
  <c r="J99"/>
  <c r="L97"/>
  <c r="K97"/>
  <c r="J97"/>
  <c r="L95"/>
  <c r="L94" s="1"/>
  <c r="K95"/>
  <c r="J95"/>
  <c r="J94" s="1"/>
  <c r="J85"/>
  <c r="L92"/>
  <c r="K92"/>
  <c r="J92"/>
  <c r="L89"/>
  <c r="K89"/>
  <c r="J89"/>
  <c r="L85"/>
  <c r="K85"/>
  <c r="J71"/>
  <c r="L71"/>
  <c r="K71"/>
  <c r="L69"/>
  <c r="L68" s="1"/>
  <c r="K69"/>
  <c r="K68" s="1"/>
  <c r="J69"/>
  <c r="L65"/>
  <c r="K65"/>
  <c r="J65"/>
  <c r="L63"/>
  <c r="K63"/>
  <c r="J63"/>
  <c r="L60"/>
  <c r="K60"/>
  <c r="J60"/>
  <c r="L53"/>
  <c r="K53"/>
  <c r="L49"/>
  <c r="K49"/>
  <c r="J49"/>
  <c r="L45"/>
  <c r="K45"/>
  <c r="J45"/>
  <c r="L42"/>
  <c r="K42"/>
  <c r="J42"/>
  <c r="L39"/>
  <c r="K39"/>
  <c r="J39"/>
  <c r="L36"/>
  <c r="K36"/>
  <c r="J36"/>
  <c r="L34"/>
  <c r="K34"/>
  <c r="J34"/>
  <c r="L30"/>
  <c r="K30"/>
  <c r="J30"/>
  <c r="L27"/>
  <c r="K27"/>
  <c r="J27"/>
  <c r="L24"/>
  <c r="L23" s="1"/>
  <c r="K24"/>
  <c r="K23" s="1"/>
  <c r="J24"/>
  <c r="J23" s="1"/>
  <c r="L20"/>
  <c r="K20"/>
  <c r="J20"/>
  <c r="L18"/>
  <c r="K18"/>
  <c r="J18"/>
  <c r="L15"/>
  <c r="K15"/>
  <c r="J15"/>
  <c r="L11"/>
  <c r="K11"/>
  <c r="J11"/>
  <c r="L8"/>
  <c r="K8"/>
  <c r="L4"/>
  <c r="K4"/>
  <c r="J4"/>
  <c r="N91" i="6"/>
  <c r="N90" s="1"/>
  <c r="M91"/>
  <c r="M90" s="1"/>
  <c r="L91"/>
  <c r="L90" s="1"/>
  <c r="N82"/>
  <c r="M82"/>
  <c r="L78"/>
  <c r="N55"/>
  <c r="N54" s="1"/>
  <c r="M55"/>
  <c r="M54" s="1"/>
  <c r="L55"/>
  <c r="L54" s="1"/>
  <c r="N46"/>
  <c r="M46"/>
  <c r="L46"/>
  <c r="N27"/>
  <c r="M27"/>
  <c r="L27"/>
  <c r="N20"/>
  <c r="M20"/>
  <c r="L20"/>
  <c r="N14"/>
  <c r="M14"/>
  <c r="L14"/>
  <c r="N9"/>
  <c r="M9"/>
  <c r="L9"/>
  <c r="N6"/>
  <c r="M6"/>
  <c r="L6"/>
  <c r="L5" s="1"/>
  <c r="K6"/>
  <c r="J26" i="1" l="1"/>
  <c r="L26"/>
  <c r="L118"/>
  <c r="J118"/>
  <c r="K94"/>
  <c r="L75"/>
  <c r="K75"/>
  <c r="J68"/>
  <c r="L44"/>
  <c r="K44"/>
  <c r="J44"/>
  <c r="J75"/>
  <c r="K3"/>
  <c r="J3"/>
  <c r="L3"/>
  <c r="K26"/>
  <c r="J59"/>
  <c r="L59"/>
  <c r="K59"/>
  <c r="J101"/>
  <c r="L101"/>
  <c r="K101"/>
  <c r="K118"/>
  <c r="K132" l="1"/>
  <c r="K133" s="1"/>
  <c r="K136" s="1"/>
  <c r="K137" s="1"/>
  <c r="J132"/>
  <c r="J133" s="1"/>
  <c r="J136" s="1"/>
  <c r="J137" s="1"/>
  <c r="L89" i="6" l="1"/>
  <c r="L81"/>
  <c r="L77" s="1"/>
  <c r="L79"/>
  <c r="L44"/>
  <c r="N89"/>
  <c r="M89"/>
  <c r="K91"/>
  <c r="K90" s="1"/>
  <c r="K89" s="1"/>
  <c r="J91"/>
  <c r="J90" s="1"/>
  <c r="J89" s="1"/>
  <c r="I91"/>
  <c r="I90" s="1"/>
  <c r="I89" s="1"/>
  <c r="H91"/>
  <c r="H90" s="1"/>
  <c r="H89" s="1"/>
  <c r="G91"/>
  <c r="G90" s="1"/>
  <c r="G89" s="1"/>
  <c r="F91"/>
  <c r="F90" s="1"/>
  <c r="F89" s="1"/>
  <c r="E91"/>
  <c r="E90"/>
  <c r="E89" s="1"/>
  <c r="N81"/>
  <c r="M81"/>
  <c r="K82"/>
  <c r="K81" s="1"/>
  <c r="J82"/>
  <c r="J81" s="1"/>
  <c r="I82"/>
  <c r="I81" s="1"/>
  <c r="H82"/>
  <c r="H81" s="1"/>
  <c r="G82"/>
  <c r="G81" s="1"/>
  <c r="F82"/>
  <c r="F81" s="1"/>
  <c r="E82"/>
  <c r="E81" s="1"/>
  <c r="N79"/>
  <c r="N78" s="1"/>
  <c r="N77" s="1"/>
  <c r="M79"/>
  <c r="M78" s="1"/>
  <c r="M77" s="1"/>
  <c r="K79"/>
  <c r="J79"/>
  <c r="J78" s="1"/>
  <c r="I79"/>
  <c r="I78" s="1"/>
  <c r="H78"/>
  <c r="G78"/>
  <c r="F79"/>
  <c r="F78" s="1"/>
  <c r="E79"/>
  <c r="K78"/>
  <c r="E78"/>
  <c r="K55"/>
  <c r="K54" s="1"/>
  <c r="J55"/>
  <c r="I55"/>
  <c r="I54" s="1"/>
  <c r="H55"/>
  <c r="H54" s="1"/>
  <c r="G55"/>
  <c r="G54" s="1"/>
  <c r="F55"/>
  <c r="F54" s="1"/>
  <c r="E55"/>
  <c r="E54" s="1"/>
  <c r="J54"/>
  <c r="K46"/>
  <c r="J46"/>
  <c r="I46"/>
  <c r="H46"/>
  <c r="F46"/>
  <c r="E46"/>
  <c r="N44"/>
  <c r="M44"/>
  <c r="K44"/>
  <c r="J44"/>
  <c r="I44"/>
  <c r="H44"/>
  <c r="G44"/>
  <c r="F44"/>
  <c r="E44"/>
  <c r="K27"/>
  <c r="J27"/>
  <c r="I27"/>
  <c r="H27"/>
  <c r="G27"/>
  <c r="F27"/>
  <c r="E27"/>
  <c r="K20"/>
  <c r="J20"/>
  <c r="J19" s="1"/>
  <c r="I20"/>
  <c r="H20"/>
  <c r="G20"/>
  <c r="F20"/>
  <c r="E20"/>
  <c r="E19" s="1"/>
  <c r="K14"/>
  <c r="J14"/>
  <c r="I14"/>
  <c r="H14"/>
  <c r="G14"/>
  <c r="F14"/>
  <c r="E14"/>
  <c r="K9"/>
  <c r="J9"/>
  <c r="I9"/>
  <c r="H9"/>
  <c r="G9"/>
  <c r="F9"/>
  <c r="E9"/>
  <c r="J6"/>
  <c r="J5" s="1"/>
  <c r="I6"/>
  <c r="H6"/>
  <c r="G6"/>
  <c r="F6"/>
  <c r="F5" s="1"/>
  <c r="E6"/>
  <c r="E5" s="1"/>
  <c r="F19" l="1"/>
  <c r="L19"/>
  <c r="L4" s="1"/>
  <c r="L100" s="1"/>
  <c r="J4"/>
  <c r="M19"/>
  <c r="I19"/>
  <c r="N19"/>
  <c r="H19"/>
  <c r="G19"/>
  <c r="H5"/>
  <c r="N5"/>
  <c r="M5"/>
  <c r="K5"/>
  <c r="I5"/>
  <c r="G5"/>
  <c r="F4"/>
  <c r="K19"/>
  <c r="G77"/>
  <c r="K77"/>
  <c r="E4"/>
  <c r="E77"/>
  <c r="I77"/>
  <c r="F77"/>
  <c r="J77"/>
  <c r="H77"/>
  <c r="H4" l="1"/>
  <c r="H100" s="1"/>
  <c r="E100"/>
  <c r="J100"/>
  <c r="F100"/>
  <c r="N4"/>
  <c r="N100" s="1"/>
  <c r="M4"/>
  <c r="M100" s="1"/>
  <c r="I4"/>
  <c r="I100" s="1"/>
  <c r="G4"/>
  <c r="G100" s="1"/>
  <c r="K4"/>
  <c r="K100" s="1"/>
  <c r="F99" i="1"/>
  <c r="G135"/>
  <c r="G125"/>
  <c r="F125"/>
  <c r="G121"/>
  <c r="F121"/>
  <c r="G119"/>
  <c r="F119"/>
  <c r="G114"/>
  <c r="F114"/>
  <c r="G108"/>
  <c r="F108"/>
  <c r="G106"/>
  <c r="F106"/>
  <c r="G104"/>
  <c r="F104"/>
  <c r="G102"/>
  <c r="F102"/>
  <c r="G99"/>
  <c r="G97"/>
  <c r="F97"/>
  <c r="G95"/>
  <c r="F95"/>
  <c r="G92"/>
  <c r="F92"/>
  <c r="G89"/>
  <c r="F89"/>
  <c r="G85"/>
  <c r="F85"/>
  <c r="G71"/>
  <c r="F71"/>
  <c r="G69"/>
  <c r="F69"/>
  <c r="G65"/>
  <c r="G63"/>
  <c r="F63"/>
  <c r="G60"/>
  <c r="F60"/>
  <c r="G49"/>
  <c r="F49"/>
  <c r="G45"/>
  <c r="F45"/>
  <c r="G42"/>
  <c r="H42"/>
  <c r="F42"/>
  <c r="G39"/>
  <c r="H39"/>
  <c r="G36"/>
  <c r="H36"/>
  <c r="F36"/>
  <c r="F30"/>
  <c r="G34"/>
  <c r="H34"/>
  <c r="F34"/>
  <c r="G30"/>
  <c r="H30"/>
  <c r="G27"/>
  <c r="H27"/>
  <c r="F27"/>
  <c r="G24"/>
  <c r="G23" s="1"/>
  <c r="H24"/>
  <c r="H23" s="1"/>
  <c r="I24"/>
  <c r="F24"/>
  <c r="F23" s="1"/>
  <c r="G20"/>
  <c r="H20"/>
  <c r="I20"/>
  <c r="G18"/>
  <c r="H18"/>
  <c r="I18"/>
  <c r="G15"/>
  <c r="H15"/>
  <c r="I15"/>
  <c r="F20"/>
  <c r="F18"/>
  <c r="F15"/>
  <c r="G11"/>
  <c r="H11"/>
  <c r="I11"/>
  <c r="F11"/>
  <c r="G8"/>
  <c r="H8"/>
  <c r="I8"/>
  <c r="F8"/>
  <c r="G4"/>
  <c r="H4"/>
  <c r="I4"/>
  <c r="F4"/>
  <c r="G68" l="1"/>
  <c r="G94"/>
  <c r="F94"/>
  <c r="H59"/>
  <c r="F68"/>
  <c r="F44"/>
  <c r="F132" s="1"/>
  <c r="F133" s="1"/>
  <c r="F136" s="1"/>
  <c r="F137" s="1"/>
  <c r="I132"/>
  <c r="G44"/>
  <c r="G132" s="1"/>
  <c r="H101"/>
  <c r="F118"/>
  <c r="G118"/>
  <c r="F3"/>
  <c r="G3"/>
  <c r="H26"/>
  <c r="H132" s="1"/>
  <c r="H133" s="1"/>
  <c r="H136" s="1"/>
  <c r="H137" s="1"/>
  <c r="G59"/>
  <c r="H94"/>
  <c r="F101"/>
  <c r="G101"/>
  <c r="G26"/>
  <c r="F26"/>
  <c r="H3"/>
  <c r="G133" l="1"/>
  <c r="G136" s="1"/>
  <c r="G137" s="1"/>
  <c r="I133"/>
  <c r="I136" s="1"/>
  <c r="I137" s="1"/>
  <c r="L132"/>
  <c r="L133" l="1"/>
  <c r="L136" s="1"/>
  <c r="L137" s="1"/>
</calcChain>
</file>

<file path=xl/sharedStrings.xml><?xml version="1.0" encoding="utf-8"?>
<sst xmlns="http://schemas.openxmlformats.org/spreadsheetml/2006/main" count="337" uniqueCount="245">
  <si>
    <t>Plánovanie, manažment a kontrola</t>
  </si>
  <si>
    <t>Program</t>
  </si>
  <si>
    <t>Podprogram</t>
  </si>
  <si>
    <t>1.1</t>
  </si>
  <si>
    <t>Výkon funkcie starostu</t>
  </si>
  <si>
    <t>EK</t>
  </si>
  <si>
    <t>Mzdy, platy a ostatné osobné vyrovnania</t>
  </si>
  <si>
    <t>Poistné a príspevok do poisťovní</t>
  </si>
  <si>
    <t>1.2</t>
  </si>
  <si>
    <t>Strategické plánovanie a projekty</t>
  </si>
  <si>
    <t>Tovary a služby</t>
  </si>
  <si>
    <t>1.3</t>
  </si>
  <si>
    <t>1.4</t>
  </si>
  <si>
    <t>Obecné zastupiteľstvo</t>
  </si>
  <si>
    <t>1.5</t>
  </si>
  <si>
    <t>1.6</t>
  </si>
  <si>
    <t>Členstvo v organizáciách a združeniach</t>
  </si>
  <si>
    <t>Tovary a služby / odmeny</t>
  </si>
  <si>
    <t>Tovary a služby / audit</t>
  </si>
  <si>
    <t>Bežné transfery</t>
  </si>
  <si>
    <t>Splácanie úrokov a ostatné platby súvisiace s úverom</t>
  </si>
  <si>
    <t>Splácanie istín z úveru</t>
  </si>
  <si>
    <t>Propagácia a marketing</t>
  </si>
  <si>
    <t>2.1</t>
  </si>
  <si>
    <t>Propagácia a prezentácia obce</t>
  </si>
  <si>
    <t>Interné služby</t>
  </si>
  <si>
    <t>3.1</t>
  </si>
  <si>
    <t>3.2</t>
  </si>
  <si>
    <t>3.3</t>
  </si>
  <si>
    <t>Obstarávanie kapitálových aktív</t>
  </si>
  <si>
    <t>3.4</t>
  </si>
  <si>
    <t>Vzdelávanie zamestnancov</t>
  </si>
  <si>
    <t>3.5</t>
  </si>
  <si>
    <t>3.6</t>
  </si>
  <si>
    <t>Služby občanom</t>
  </si>
  <si>
    <t>4.1</t>
  </si>
  <si>
    <t>Evidencia obyvateľstva</t>
  </si>
  <si>
    <t>4.2</t>
  </si>
  <si>
    <t>4.4</t>
  </si>
  <si>
    <t>Bezpečnosť</t>
  </si>
  <si>
    <t>5.1</t>
  </si>
  <si>
    <t>Ochrana majetku samosprávy a obyvateľov</t>
  </si>
  <si>
    <t>5.2</t>
  </si>
  <si>
    <t>Ochrana pred požiarmi</t>
  </si>
  <si>
    <t>5.3</t>
  </si>
  <si>
    <t>Verejné osvetlenie</t>
  </si>
  <si>
    <t>Odpadové hospodárstvo</t>
  </si>
  <si>
    <t>6.1</t>
  </si>
  <si>
    <t>Vývoz komunálneho odpadu</t>
  </si>
  <si>
    <t>Nakladanie s odpadovými vodami</t>
  </si>
  <si>
    <t>7.1</t>
  </si>
  <si>
    <t>7.2</t>
  </si>
  <si>
    <t>Vzdelávanie</t>
  </si>
  <si>
    <t>8.1</t>
  </si>
  <si>
    <t>Materská škola</t>
  </si>
  <si>
    <t>8.2</t>
  </si>
  <si>
    <t>Základná škola</t>
  </si>
  <si>
    <t>8.3</t>
  </si>
  <si>
    <t>Školský klub</t>
  </si>
  <si>
    <t>Príspevok na záujmové vzdelávanie detí podľa zákona 596/2003</t>
  </si>
  <si>
    <t>Bežné transfery - ostané CVČ</t>
  </si>
  <si>
    <t>9.1</t>
  </si>
  <si>
    <t>Športové ihriská</t>
  </si>
  <si>
    <t>9.2</t>
  </si>
  <si>
    <t>Organizovanie kultúrnych aktivít na území obce</t>
  </si>
  <si>
    <t>Podpora kultúrnych spolkov a organizácií</t>
  </si>
  <si>
    <t>Popis</t>
  </si>
  <si>
    <t>Bežné transfery zo ŠR</t>
  </si>
  <si>
    <t>Ochrana životného prostredia</t>
  </si>
  <si>
    <t>Sociálne služby</t>
  </si>
  <si>
    <t>Opatrovateľská služba</t>
  </si>
  <si>
    <t>Príspevky na stravovanie v školách</t>
  </si>
  <si>
    <t>Príspevky na školské pomôcky</t>
  </si>
  <si>
    <t>Aktivačná činnosť</t>
  </si>
  <si>
    <t>Technická a administratívna podpora úradu</t>
  </si>
  <si>
    <t>Kontrola a audit</t>
  </si>
  <si>
    <t>Kultúra a šport</t>
  </si>
  <si>
    <t>Správa, údržba a obstaranie hnuteľného majetku</t>
  </si>
  <si>
    <t>Správa, údržba budov, obstaranie nehnuteľného majetku</t>
  </si>
  <si>
    <t>6.4</t>
  </si>
  <si>
    <t>Obecný informačný systém a VT</t>
  </si>
  <si>
    <t>10.3</t>
  </si>
  <si>
    <t>10.4</t>
  </si>
  <si>
    <t>7.4</t>
  </si>
  <si>
    <t>7.5</t>
  </si>
  <si>
    <t>9.3</t>
  </si>
  <si>
    <t>9.4</t>
  </si>
  <si>
    <t>Ostatné obslužné činnosti</t>
  </si>
  <si>
    <t>10.5</t>
  </si>
  <si>
    <t>skutočnosť</t>
  </si>
  <si>
    <t>schválený</t>
  </si>
  <si>
    <t>očakávaná
skutočnosť</t>
  </si>
  <si>
    <t>návrh</t>
  </si>
  <si>
    <t>VÝDAVKY SPOLU</t>
  </si>
  <si>
    <t>Bežné výdavky</t>
  </si>
  <si>
    <t>Kapitálové výdavky</t>
  </si>
  <si>
    <t>Finančné operácie</t>
  </si>
  <si>
    <t>Prvok/
projekt</t>
  </si>
  <si>
    <t>3.2.1</t>
  </si>
  <si>
    <t>Finančné riadenie, účtovníctvo, daňová a rozpočtová politika</t>
  </si>
  <si>
    <t>6.4.1</t>
  </si>
  <si>
    <t>Poistné a príspevok do poisťovní / povodne</t>
  </si>
  <si>
    <t>Mzdy, platy a ostatné osobné vyrovnania / voľby</t>
  </si>
  <si>
    <t>Poistné a príspevok do poisťovní / voľby</t>
  </si>
  <si>
    <t>Tovary a služby / voľby</t>
  </si>
  <si>
    <t>Osobitný príjemca</t>
  </si>
  <si>
    <t>Správa a údržba cintorína</t>
  </si>
  <si>
    <t>Správa miestneho rozhlasu</t>
  </si>
  <si>
    <t>Komunikácie a verejné priestranstvá</t>
  </si>
  <si>
    <t>Stavebný úrad</t>
  </si>
  <si>
    <r>
      <t xml:space="preserve">                          </t>
    </r>
    <r>
      <rPr>
        <b/>
        <sz val="11"/>
        <color theme="1"/>
        <rFont val="Calibri"/>
        <family val="2"/>
        <charset val="238"/>
        <scheme val="minor"/>
      </rPr>
      <t>Sociálne pracovníčky</t>
    </r>
  </si>
  <si>
    <t>Kultúrny dom z projektu</t>
  </si>
  <si>
    <t>Park</t>
  </si>
  <si>
    <t>Kategória</t>
  </si>
  <si>
    <t>Položka</t>
  </si>
  <si>
    <t>Podpoložka</t>
  </si>
  <si>
    <t>Názov</t>
  </si>
  <si>
    <t>skutočnosť k 31.10.2013</t>
  </si>
  <si>
    <t>očakávaná skutočnosť</t>
  </si>
  <si>
    <t>Bežné príjmy</t>
  </si>
  <si>
    <t>SPOLU</t>
  </si>
  <si>
    <t>Daňové príjmy</t>
  </si>
  <si>
    <t>Dane z príjmov a kapitálového majetku</t>
  </si>
  <si>
    <t>Daň z príjmov fyzickej osoby</t>
  </si>
  <si>
    <t>003</t>
  </si>
  <si>
    <t>Výnos dane z príjmov poukázaný územnej samospráve</t>
  </si>
  <si>
    <t>Dane z majetku</t>
  </si>
  <si>
    <t>Daň z nehnuteľností</t>
  </si>
  <si>
    <t>001</t>
  </si>
  <si>
    <t>Z pozemkov</t>
  </si>
  <si>
    <t>002</t>
  </si>
  <si>
    <t>Zo stavieb</t>
  </si>
  <si>
    <t>Z bytov a nebytových priestorov v bytovom dome</t>
  </si>
  <si>
    <t>Dane za tovary a služby</t>
  </si>
  <si>
    <t>Dane</t>
  </si>
  <si>
    <t>Za psa</t>
  </si>
  <si>
    <t>Za nevýherné hracie prístroje</t>
  </si>
  <si>
    <t>006</t>
  </si>
  <si>
    <t>013</t>
  </si>
  <si>
    <t>Za komunálne odpady a drobné stavebné odpady</t>
  </si>
  <si>
    <t>Nedaňové príjmy</t>
  </si>
  <si>
    <t>Príjmy z podnikania a z vlastníctva majetku</t>
  </si>
  <si>
    <t>Príjmy z vlastníctva</t>
  </si>
  <si>
    <t>Z prenajatých pozemkov</t>
  </si>
  <si>
    <t>prenájom trhového miesta</t>
  </si>
  <si>
    <t>Z prenajatých budov, priestorov a objektov</t>
  </si>
  <si>
    <t>krátkodobé prenájmy - KD</t>
  </si>
  <si>
    <t>nájomná zmluva - nebytové priestory</t>
  </si>
  <si>
    <t>004</t>
  </si>
  <si>
    <t>Administratívne poplatky a iné poplatky a platby</t>
  </si>
  <si>
    <t>Administratívne poplatky</t>
  </si>
  <si>
    <t>Ostatné poplatky</t>
  </si>
  <si>
    <t>Pokuty, penále a iné sankcie</t>
  </si>
  <si>
    <t>Za porušenie predpisov</t>
  </si>
  <si>
    <t>Poplatky a platby z nepriemyselného a náhodného predaja a služieb</t>
  </si>
  <si>
    <t>Za predaj výrobkov, tovarov a služieb</t>
  </si>
  <si>
    <t>cintorínske poplatky</t>
  </si>
  <si>
    <t>inde nezaradené</t>
  </si>
  <si>
    <t>relácie v miestnom rozhlase</t>
  </si>
  <si>
    <t>Za jasle, materské školy a školské kluby detí</t>
  </si>
  <si>
    <t>Ďalšie administratívne poplatky a iné poplatky a platby</t>
  </si>
  <si>
    <t>005</t>
  </si>
  <si>
    <t>Za znečisťovanie ovzdušia</t>
  </si>
  <si>
    <t>Úroky z tuzemských úverov, pôžičiek, návratných finančných výpomocí, vkladov a ážio</t>
  </si>
  <si>
    <t>Z vkladov</t>
  </si>
  <si>
    <t>Iné nedaňové príjmy</t>
  </si>
  <si>
    <t>Vrátené neoprávnene použité alebo zadržané finančné prostriedky</t>
  </si>
  <si>
    <t>Od rozpočtovej organizácie a príspevkovej organizácie</t>
  </si>
  <si>
    <t>Ostatné príjmy</t>
  </si>
  <si>
    <t>Z náhrad z poistného plnenia</t>
  </si>
  <si>
    <t>012</t>
  </si>
  <si>
    <t>Z dobropisov</t>
  </si>
  <si>
    <t>019</t>
  </si>
  <si>
    <t>Z refundácie</t>
  </si>
  <si>
    <t>Granty a transfery</t>
  </si>
  <si>
    <t>Tuzemské bežné granty a transfery</t>
  </si>
  <si>
    <t>Granty</t>
  </si>
  <si>
    <t>Transfery v rámci verejnej správy</t>
  </si>
  <si>
    <t>Zo štátneho rozpočtu</t>
  </si>
  <si>
    <t xml:space="preserve">UPSVR </t>
  </si>
  <si>
    <t>Dotácia-osobitný príjemca</t>
  </si>
  <si>
    <t>Dotácia-osobitný príjemca - prídavky na deti</t>
  </si>
  <si>
    <t>Register obyvateľov</t>
  </si>
  <si>
    <t>Stravovanie HN</t>
  </si>
  <si>
    <t>Školské potreby HN</t>
  </si>
  <si>
    <t>Voľby</t>
  </si>
  <si>
    <t>po zmenách</t>
  </si>
  <si>
    <t>k 30.11.2012</t>
  </si>
  <si>
    <t>Kapitálové príjmy</t>
  </si>
  <si>
    <t>Príjem z predaja pozemkov a nehmotných aktív</t>
  </si>
  <si>
    <t>233001 Príjem z predaja pozemkov</t>
  </si>
  <si>
    <t>Tuzemské kapitálové granty a transfery</t>
  </si>
  <si>
    <t>Príjmy z transakcií s finančnými aktívami a finančnými pasívami</t>
  </si>
  <si>
    <t>Z ostatných finančných operácií</t>
  </si>
  <si>
    <t>Zostatok prostriedkov z predchádzajúcich rokov</t>
  </si>
  <si>
    <t>Zostatok prostriedkov z minulých rokov</t>
  </si>
  <si>
    <t>Prevod prostriedkov z peňažných fondov</t>
  </si>
  <si>
    <t>Z rezervného fondu obce a z rezervného fondu vyššieho územného celku</t>
  </si>
  <si>
    <t>Z ostatných fondov obce a z ostatných fondov vyššieho územného celku</t>
  </si>
  <si>
    <t>Fond rozvoja obce</t>
  </si>
  <si>
    <t>Sponzorské</t>
  </si>
  <si>
    <t>PRÍJMY SPOLU</t>
  </si>
  <si>
    <t>opatrovateľská služba</t>
  </si>
  <si>
    <t>Životné prostredie</t>
  </si>
  <si>
    <t>Cestná doprava a pozemné komunikácie</t>
  </si>
  <si>
    <t>Na opatrovateľskú službu</t>
  </si>
  <si>
    <t>Povodeň</t>
  </si>
  <si>
    <t>MF SR</t>
  </si>
  <si>
    <t>Terénna sociálna práca</t>
  </si>
  <si>
    <t>PPA Bratislava</t>
  </si>
  <si>
    <t>Obstaranie kapitálových aktív</t>
  </si>
  <si>
    <t>poplatok za vodné</t>
  </si>
  <si>
    <t>poplatok za energiu</t>
  </si>
  <si>
    <t>Za stravné</t>
  </si>
  <si>
    <t>vlastné príjmy od MŠ a ŠJ</t>
  </si>
  <si>
    <t>Mzdy, platy a ostatné osobné vyrovnania z dotácie</t>
  </si>
  <si>
    <t>Poistné a príspevok do poisťovní z dotácie</t>
  </si>
  <si>
    <t>Tovary a služby z dotácie</t>
  </si>
  <si>
    <t>Envirofond Bratislava - vodovod</t>
  </si>
  <si>
    <t>Envirofond Bratislava - ČOV</t>
  </si>
  <si>
    <t>Rozšírenie ČOV</t>
  </si>
  <si>
    <t>6.4.2</t>
  </si>
  <si>
    <t>Obnova MŠ</t>
  </si>
  <si>
    <t>oprava plota, energie</t>
  </si>
  <si>
    <t>7.1.1</t>
  </si>
  <si>
    <t>Tovary a služby/ podpora šport.klubu</t>
  </si>
  <si>
    <t>úver</t>
  </si>
  <si>
    <t>web stránka-oprava</t>
  </si>
  <si>
    <t>el.energia, plyn, voda a údržba budov</t>
  </si>
  <si>
    <t>drobný majetok do 1700 €, materiál, údržba kanc.strojov,</t>
  </si>
  <si>
    <t>poštovné, kanc.potreby</t>
  </si>
  <si>
    <t>Envirofond Bratislava - kanalizácia</t>
  </si>
  <si>
    <t>Rozšírenie vodovod a kanalizácia</t>
  </si>
  <si>
    <t>Mzdy, platy a ostatné osobné vyrovnania MŠ</t>
  </si>
  <si>
    <t>Poistné a príspevok do poisťovní MŠ</t>
  </si>
  <si>
    <t>Tovary a služby MŠ</t>
  </si>
  <si>
    <t>Mzdy, platy a ostatné osobné vyrovnania ŠJ</t>
  </si>
  <si>
    <t>Poistné a príspevok do poisťovní ŠJ</t>
  </si>
  <si>
    <t>Tovary a služby ŠJ</t>
  </si>
  <si>
    <t xml:space="preserve">Sanácia miest </t>
  </si>
  <si>
    <t>Mzdy, platy a ostatné osobné vyrovnania AČ</t>
  </si>
  <si>
    <t>Mzdy, platy a ostatné osobné vyrovnania 54</t>
  </si>
  <si>
    <t>Mzdy, platy a ostatné osobné vyrovnania 50j</t>
  </si>
  <si>
    <t>kapitál??????</t>
  </si>
  <si>
    <t>Školská jedáleň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</si>
</sst>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4"/>
      <name val="Calibri"/>
      <family val="2"/>
      <charset val="238"/>
      <scheme val="minor"/>
    </font>
    <font>
      <sz val="11"/>
      <color indexed="27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1"/>
      <color indexed="42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indexed="42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62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66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9"/>
      </top>
      <bottom style="thin">
        <color indexed="9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/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</borders>
  <cellStyleXfs count="2">
    <xf numFmtId="0" fontId="0" fillId="0" borderId="0"/>
    <xf numFmtId="0" fontId="5" fillId="0" borderId="0"/>
  </cellStyleXfs>
  <cellXfs count="24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4" fontId="1" fillId="0" borderId="1" xfId="0" applyNumberFormat="1" applyFont="1" applyFill="1" applyBorder="1"/>
    <xf numFmtId="0" fontId="1" fillId="4" borderId="8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/>
    <xf numFmtId="0" fontId="0" fillId="0" borderId="3" xfId="0" applyFill="1" applyBorder="1" applyAlignment="1">
      <alignment horizontal="center"/>
    </xf>
    <xf numFmtId="4" fontId="1" fillId="4" borderId="3" xfId="0" applyNumberFormat="1" applyFont="1" applyFill="1" applyBorder="1"/>
    <xf numFmtId="4" fontId="1" fillId="5" borderId="3" xfId="0" applyNumberFormat="1" applyFont="1" applyFill="1" applyBorder="1"/>
    <xf numFmtId="0" fontId="0" fillId="0" borderId="4" xfId="0" applyFill="1" applyBorder="1" applyAlignment="1">
      <alignment horizontal="center"/>
    </xf>
    <xf numFmtId="4" fontId="1" fillId="4" borderId="4" xfId="0" applyNumberFormat="1" applyFont="1" applyFill="1" applyBorder="1"/>
    <xf numFmtId="4" fontId="1" fillId="5" borderId="4" xfId="0" applyNumberFormat="1" applyFont="1" applyFill="1" applyBorder="1"/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/>
    <xf numFmtId="4" fontId="0" fillId="0" borderId="3" xfId="0" applyNumberFormat="1" applyFont="1" applyFill="1" applyBorder="1"/>
    <xf numFmtId="4" fontId="0" fillId="0" borderId="4" xfId="0" applyNumberFormat="1" applyFont="1" applyFill="1" applyBorder="1"/>
    <xf numFmtId="0" fontId="0" fillId="0" borderId="0" xfId="0" applyFont="1" applyFill="1"/>
    <xf numFmtId="0" fontId="0" fillId="3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/>
    <xf numFmtId="4" fontId="0" fillId="0" borderId="8" xfId="0" applyNumberFormat="1" applyFont="1" applyFill="1" applyBorder="1"/>
    <xf numFmtId="4" fontId="0" fillId="0" borderId="1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16" fontId="1" fillId="5" borderId="1" xfId="0" applyNumberFormat="1" applyFont="1" applyFill="1" applyBorder="1"/>
    <xf numFmtId="0" fontId="1" fillId="7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4" fontId="1" fillId="6" borderId="1" xfId="0" applyNumberFormat="1" applyFont="1" applyFill="1" applyBorder="1"/>
    <xf numFmtId="4" fontId="0" fillId="0" borderId="0" xfId="0" applyNumberFormat="1" applyFill="1"/>
    <xf numFmtId="4" fontId="0" fillId="3" borderId="1" xfId="0" applyNumberFormat="1" applyFont="1" applyFill="1" applyBorder="1"/>
    <xf numFmtId="4" fontId="0" fillId="3" borderId="3" xfId="0" applyNumberFormat="1" applyFont="1" applyFill="1" applyBorder="1"/>
    <xf numFmtId="4" fontId="0" fillId="3" borderId="4" xfId="0" applyNumberFormat="1" applyFont="1" applyFill="1" applyBorder="1"/>
    <xf numFmtId="4" fontId="0" fillId="6" borderId="1" xfId="0" applyNumberFormat="1" applyFont="1" applyFill="1" applyBorder="1"/>
    <xf numFmtId="4" fontId="0" fillId="6" borderId="3" xfId="0" applyNumberFormat="1" applyFont="1" applyFill="1" applyBorder="1"/>
    <xf numFmtId="4" fontId="0" fillId="6" borderId="4" xfId="0" applyNumberFormat="1" applyFont="1" applyFill="1" applyBorder="1"/>
    <xf numFmtId="0" fontId="6" fillId="0" borderId="0" xfId="1" applyFont="1" applyBorder="1"/>
    <xf numFmtId="0" fontId="6" fillId="0" borderId="0" xfId="1" applyFont="1"/>
    <xf numFmtId="0" fontId="8" fillId="9" borderId="14" xfId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8" fillId="9" borderId="17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6" fillId="9" borderId="20" xfId="1" applyFont="1" applyFill="1" applyBorder="1" applyAlignment="1">
      <alignment horizontal="center" vertical="center" wrapText="1"/>
    </xf>
    <xf numFmtId="0" fontId="9" fillId="9" borderId="20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9" borderId="21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left" vertical="center" wrapText="1"/>
    </xf>
    <xf numFmtId="3" fontId="10" fillId="3" borderId="24" xfId="1" applyNumberFormat="1" applyFont="1" applyFill="1" applyBorder="1" applyAlignment="1">
      <alignment horizontal="right" vertical="center" wrapText="1"/>
    </xf>
    <xf numFmtId="3" fontId="10" fillId="3" borderId="25" xfId="1" applyNumberFormat="1" applyFont="1" applyFill="1" applyBorder="1" applyAlignment="1">
      <alignment horizontal="right" vertical="center" wrapText="1"/>
    </xf>
    <xf numFmtId="3" fontId="10" fillId="3" borderId="26" xfId="1" applyNumberFormat="1" applyFont="1" applyFill="1" applyBorder="1" applyAlignment="1">
      <alignment horizontal="right" vertical="center" wrapText="1"/>
    </xf>
    <xf numFmtId="0" fontId="11" fillId="0" borderId="0" xfId="1" applyFont="1" applyFill="1" applyBorder="1"/>
    <xf numFmtId="3" fontId="11" fillId="0" borderId="0" xfId="1" applyNumberFormat="1" applyFont="1" applyFill="1"/>
    <xf numFmtId="0" fontId="11" fillId="0" borderId="0" xfId="1" applyFont="1" applyFill="1"/>
    <xf numFmtId="0" fontId="10" fillId="8" borderId="2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left" vertical="center" wrapText="1"/>
    </xf>
    <xf numFmtId="3" fontId="10" fillId="8" borderId="2" xfId="1" applyNumberFormat="1" applyFont="1" applyFill="1" applyBorder="1" applyAlignment="1">
      <alignment horizontal="right" vertical="center" wrapText="1"/>
    </xf>
    <xf numFmtId="3" fontId="10" fillId="8" borderId="10" xfId="1" applyNumberFormat="1" applyFont="1" applyFill="1" applyBorder="1" applyAlignment="1">
      <alignment horizontal="right" vertical="center" wrapText="1"/>
    </xf>
    <xf numFmtId="3" fontId="10" fillId="8" borderId="27" xfId="1" applyNumberFormat="1" applyFont="1" applyFill="1" applyBorder="1" applyAlignment="1">
      <alignment horizontal="right" vertical="center" wrapText="1"/>
    </xf>
    <xf numFmtId="3" fontId="10" fillId="8" borderId="12" xfId="1" applyNumberFormat="1" applyFont="1" applyFill="1" applyBorder="1" applyAlignment="1">
      <alignment horizontal="right" vertical="center" wrapText="1"/>
    </xf>
    <xf numFmtId="0" fontId="11" fillId="0" borderId="0" xfId="1" applyFont="1" applyBorder="1"/>
    <xf numFmtId="0" fontId="11" fillId="0" borderId="0" xfId="1" applyFont="1"/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3" fontId="10" fillId="2" borderId="1" xfId="1" applyNumberFormat="1" applyFont="1" applyFill="1" applyBorder="1" applyAlignment="1">
      <alignment horizontal="right" vertical="center" wrapText="1"/>
    </xf>
    <xf numFmtId="3" fontId="10" fillId="2" borderId="3" xfId="1" applyNumberFormat="1" applyFont="1" applyFill="1" applyBorder="1" applyAlignment="1">
      <alignment horizontal="right" vertical="center" wrapText="1"/>
    </xf>
    <xf numFmtId="3" fontId="10" fillId="2" borderId="28" xfId="1" applyNumberFormat="1" applyFont="1" applyFill="1" applyBorder="1" applyAlignment="1">
      <alignment horizontal="right" vertical="center" wrapText="1"/>
    </xf>
    <xf numFmtId="3" fontId="10" fillId="2" borderId="4" xfId="1" applyNumberFormat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3" fontId="11" fillId="0" borderId="28" xfId="1" applyNumberFormat="1" applyFont="1" applyBorder="1" applyAlignment="1">
      <alignment horizontal="right" vertical="center" wrapText="1"/>
    </xf>
    <xf numFmtId="3" fontId="11" fillId="0" borderId="4" xfId="1" applyNumberFormat="1" applyFont="1" applyBorder="1" applyAlignment="1">
      <alignment horizontal="righ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" xfId="1" applyNumberFormat="1" applyFont="1" applyBorder="1" applyAlignment="1">
      <alignment horizontal="right" vertical="center" wrapText="1"/>
    </xf>
    <xf numFmtId="3" fontId="14" fillId="0" borderId="4" xfId="1" applyNumberFormat="1" applyFont="1" applyBorder="1" applyAlignment="1">
      <alignment horizontal="right" vertical="center" wrapText="1"/>
    </xf>
    <xf numFmtId="3" fontId="11" fillId="0" borderId="0" xfId="1" applyNumberFormat="1" applyFont="1"/>
    <xf numFmtId="9" fontId="11" fillId="0" borderId="0" xfId="1" applyNumberFormat="1" applyFont="1"/>
    <xf numFmtId="0" fontId="10" fillId="8" borderId="1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left" vertical="center" wrapText="1"/>
    </xf>
    <xf numFmtId="3" fontId="10" fillId="8" borderId="1" xfId="1" applyNumberFormat="1" applyFont="1" applyFill="1" applyBorder="1" applyAlignment="1">
      <alignment horizontal="right" vertical="center" wrapText="1"/>
    </xf>
    <xf numFmtId="3" fontId="10" fillId="8" borderId="3" xfId="1" applyNumberFormat="1" applyFont="1" applyFill="1" applyBorder="1" applyAlignment="1">
      <alignment horizontal="right" vertical="center" wrapText="1"/>
    </xf>
    <xf numFmtId="3" fontId="10" fillId="8" borderId="28" xfId="1" applyNumberFormat="1" applyFont="1" applyFill="1" applyBorder="1" applyAlignment="1">
      <alignment horizontal="right" vertical="center" wrapText="1"/>
    </xf>
    <xf numFmtId="3" fontId="10" fillId="8" borderId="4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Border="1"/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1" fillId="0" borderId="3" xfId="1" applyNumberFormat="1" applyFont="1" applyFill="1" applyBorder="1" applyAlignment="1">
      <alignment horizontal="right" vertical="center" wrapText="1"/>
    </xf>
    <xf numFmtId="3" fontId="11" fillId="0" borderId="28" xfId="1" applyNumberFormat="1" applyFont="1" applyFill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11" borderId="33" xfId="1" applyFont="1" applyFill="1" applyBorder="1" applyAlignment="1">
      <alignment horizontal="center" vertical="center" wrapText="1"/>
    </xf>
    <xf numFmtId="0" fontId="17" fillId="10" borderId="34" xfId="1" applyFont="1" applyFill="1" applyBorder="1" applyAlignment="1">
      <alignment horizontal="center" vertical="center" wrapText="1"/>
    </xf>
    <xf numFmtId="0" fontId="17" fillId="10" borderId="35" xfId="1" applyFont="1" applyFill="1" applyBorder="1" applyAlignment="1">
      <alignment horizontal="left" vertical="center" wrapText="1"/>
    </xf>
    <xf numFmtId="0" fontId="18" fillId="11" borderId="33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left" vertical="center" wrapText="1"/>
    </xf>
    <xf numFmtId="0" fontId="19" fillId="0" borderId="36" xfId="1" applyFont="1" applyBorder="1" applyAlignment="1">
      <alignment horizontal="left" vertical="center" wrapText="1"/>
    </xf>
    <xf numFmtId="3" fontId="19" fillId="0" borderId="0" xfId="1" applyNumberFormat="1" applyFont="1" applyBorder="1" applyAlignment="1">
      <alignment horizontal="right" vertical="center" wrapText="1"/>
    </xf>
    <xf numFmtId="0" fontId="20" fillId="0" borderId="0" xfId="1" applyFont="1"/>
    <xf numFmtId="0" fontId="11" fillId="8" borderId="1" xfId="1" applyFont="1" applyFill="1" applyBorder="1" applyAlignment="1">
      <alignment horizontal="center" vertical="center" wrapText="1"/>
    </xf>
    <xf numFmtId="3" fontId="11" fillId="8" borderId="1" xfId="1" applyNumberFormat="1" applyFont="1" applyFill="1" applyBorder="1" applyAlignment="1">
      <alignment horizontal="right" vertical="center" wrapText="1"/>
    </xf>
    <xf numFmtId="3" fontId="11" fillId="8" borderId="3" xfId="1" applyNumberFormat="1" applyFont="1" applyFill="1" applyBorder="1" applyAlignment="1">
      <alignment horizontal="right" vertical="center" wrapText="1"/>
    </xf>
    <xf numFmtId="3" fontId="11" fillId="8" borderId="28" xfId="1" applyNumberFormat="1" applyFont="1" applyFill="1" applyBorder="1" applyAlignment="1">
      <alignment horizontal="right" vertical="center" wrapText="1"/>
    </xf>
    <xf numFmtId="3" fontId="11" fillId="8" borderId="4" xfId="1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right" vertical="center" wrapText="1"/>
    </xf>
    <xf numFmtId="3" fontId="11" fillId="2" borderId="3" xfId="1" applyNumberFormat="1" applyFont="1" applyFill="1" applyBorder="1" applyAlignment="1">
      <alignment horizontal="right" vertical="center" wrapText="1"/>
    </xf>
    <xf numFmtId="3" fontId="11" fillId="2" borderId="28" xfId="1" applyNumberFormat="1" applyFont="1" applyFill="1" applyBorder="1" applyAlignment="1">
      <alignment horizontal="right" vertical="center" wrapText="1"/>
    </xf>
    <xf numFmtId="3" fontId="11" fillId="2" borderId="4" xfId="1" applyNumberFormat="1" applyFont="1" applyFill="1" applyBorder="1" applyAlignment="1">
      <alignment horizontal="right" vertical="center" wrapText="1"/>
    </xf>
    <xf numFmtId="0" fontId="19" fillId="0" borderId="0" xfId="1" applyFont="1"/>
    <xf numFmtId="3" fontId="4" fillId="12" borderId="24" xfId="1" applyNumberFormat="1" applyFont="1" applyFill="1" applyBorder="1" applyAlignment="1">
      <alignment vertical="center"/>
    </xf>
    <xf numFmtId="3" fontId="4" fillId="12" borderId="25" xfId="1" applyNumberFormat="1" applyFont="1" applyFill="1" applyBorder="1" applyAlignment="1">
      <alignment vertical="center"/>
    </xf>
    <xf numFmtId="3" fontId="4" fillId="12" borderId="26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3" fontId="6" fillId="0" borderId="0" xfId="1" applyNumberFormat="1" applyFont="1"/>
    <xf numFmtId="4" fontId="1" fillId="0" borderId="3" xfId="0" applyNumberFormat="1" applyFont="1" applyFill="1" applyBorder="1"/>
    <xf numFmtId="4" fontId="1" fillId="3" borderId="3" xfId="0" applyNumberFormat="1" applyFont="1" applyFill="1" applyBorder="1"/>
    <xf numFmtId="4" fontId="1" fillId="6" borderId="3" xfId="0" applyNumberFormat="1" applyFont="1" applyFill="1" applyBorder="1"/>
    <xf numFmtId="4" fontId="1" fillId="0" borderId="4" xfId="0" applyNumberFormat="1" applyFont="1" applyFill="1" applyBorder="1"/>
    <xf numFmtId="4" fontId="1" fillId="6" borderId="4" xfId="0" applyNumberFormat="1" applyFont="1" applyFill="1" applyBorder="1"/>
    <xf numFmtId="0" fontId="16" fillId="11" borderId="37" xfId="1" applyFont="1" applyFill="1" applyBorder="1" applyAlignment="1">
      <alignment horizontal="center" vertical="center" wrapText="1"/>
    </xf>
    <xf numFmtId="0" fontId="18" fillId="11" borderId="37" xfId="1" applyFont="1" applyFill="1" applyBorder="1" applyAlignment="1">
      <alignment horizontal="center" vertical="center" wrapText="1"/>
    </xf>
    <xf numFmtId="0" fontId="7" fillId="9" borderId="38" xfId="1" applyFont="1" applyFill="1" applyBorder="1" applyAlignment="1">
      <alignment horizontal="center" vertical="center" wrapText="1"/>
    </xf>
    <xf numFmtId="3" fontId="10" fillId="3" borderId="39" xfId="1" applyNumberFormat="1" applyFont="1" applyFill="1" applyBorder="1" applyAlignment="1">
      <alignment horizontal="right" vertical="center" wrapText="1"/>
    </xf>
    <xf numFmtId="0" fontId="16" fillId="11" borderId="40" xfId="1" applyFont="1" applyFill="1" applyBorder="1" applyAlignment="1">
      <alignment horizontal="center" vertical="center" wrapText="1"/>
    </xf>
    <xf numFmtId="0" fontId="18" fillId="11" borderId="40" xfId="1" applyFont="1" applyFill="1" applyBorder="1" applyAlignment="1">
      <alignment horizontal="center" vertical="center" wrapText="1"/>
    </xf>
    <xf numFmtId="0" fontId="7" fillId="9" borderId="41" xfId="1" applyFont="1" applyFill="1" applyBorder="1" applyAlignment="1">
      <alignment horizontal="center" vertical="center" wrapText="1"/>
    </xf>
    <xf numFmtId="3" fontId="10" fillId="3" borderId="42" xfId="1" applyNumberFormat="1" applyFont="1" applyFill="1" applyBorder="1" applyAlignment="1">
      <alignment horizontal="right" vertical="center" wrapText="1"/>
    </xf>
    <xf numFmtId="0" fontId="10" fillId="11" borderId="43" xfId="1" applyFont="1" applyFill="1" applyBorder="1" applyAlignment="1">
      <alignment horizontal="center" vertical="center" wrapText="1"/>
    </xf>
    <xf numFmtId="0" fontId="11" fillId="11" borderId="43" xfId="1" applyFont="1" applyFill="1" applyBorder="1" applyAlignment="1">
      <alignment horizontal="center" vertical="center" wrapText="1"/>
    </xf>
    <xf numFmtId="3" fontId="10" fillId="0" borderId="29" xfId="1" applyNumberFormat="1" applyFont="1" applyBorder="1" applyAlignment="1">
      <alignment horizontal="right" vertical="center" wrapText="1"/>
    </xf>
    <xf numFmtId="3" fontId="11" fillId="0" borderId="7" xfId="1" applyNumberFormat="1" applyFont="1" applyBorder="1" applyAlignment="1">
      <alignment horizontal="right" vertical="center" wrapText="1"/>
    </xf>
    <xf numFmtId="3" fontId="14" fillId="0" borderId="7" xfId="1" applyNumberFormat="1" applyFont="1" applyBorder="1" applyAlignment="1">
      <alignment horizontal="right" vertical="center" wrapText="1"/>
    </xf>
    <xf numFmtId="3" fontId="4" fillId="12" borderId="39" xfId="1" applyNumberFormat="1" applyFont="1" applyFill="1" applyBorder="1" applyAlignment="1">
      <alignment vertical="center"/>
    </xf>
    <xf numFmtId="3" fontId="14" fillId="0" borderId="28" xfId="1" applyNumberFormat="1" applyFont="1" applyBorder="1" applyAlignment="1">
      <alignment horizontal="right" vertical="center" wrapText="1"/>
    </xf>
    <xf numFmtId="3" fontId="4" fillId="12" borderId="44" xfId="1" applyNumberFormat="1" applyFont="1" applyFill="1" applyBorder="1" applyAlignment="1">
      <alignment vertical="center"/>
    </xf>
    <xf numFmtId="3" fontId="14" fillId="0" borderId="2" xfId="1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" fontId="11" fillId="0" borderId="0" xfId="1" applyNumberFormat="1" applyFont="1" applyFill="1" applyBorder="1"/>
    <xf numFmtId="4" fontId="11" fillId="0" borderId="0" xfId="1" applyNumberFormat="1" applyFont="1" applyBorder="1"/>
    <xf numFmtId="4" fontId="11" fillId="0" borderId="0" xfId="1" applyNumberFormat="1" applyFont="1"/>
    <xf numFmtId="4" fontId="0" fillId="0" borderId="0" xfId="0" applyNumberFormat="1" applyFont="1" applyFill="1"/>
    <xf numFmtId="4" fontId="1" fillId="0" borderId="0" xfId="0" applyNumberFormat="1" applyFont="1" applyFill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" fillId="3" borderId="7" xfId="0" applyNumberFormat="1" applyFont="1" applyFill="1" applyBorder="1"/>
    <xf numFmtId="0" fontId="0" fillId="0" borderId="16" xfId="0" applyFill="1" applyBorder="1" applyAlignment="1">
      <alignment horizontal="center"/>
    </xf>
    <xf numFmtId="4" fontId="1" fillId="4" borderId="28" xfId="0" applyNumberFormat="1" applyFont="1" applyFill="1" applyBorder="1"/>
    <xf numFmtId="4" fontId="1" fillId="5" borderId="28" xfId="0" applyNumberFormat="1" applyFont="1" applyFill="1" applyBorder="1"/>
    <xf numFmtId="4" fontId="0" fillId="0" borderId="28" xfId="0" applyNumberFormat="1" applyFont="1" applyFill="1" applyBorder="1"/>
    <xf numFmtId="4" fontId="0" fillId="3" borderId="28" xfId="0" applyNumberFormat="1" applyFont="1" applyFill="1" applyBorder="1"/>
    <xf numFmtId="4" fontId="0" fillId="6" borderId="28" xfId="0" applyNumberFormat="1" applyFont="1" applyFill="1" applyBorder="1"/>
    <xf numFmtId="4" fontId="0" fillId="0" borderId="46" xfId="0" applyNumberFormat="1" applyFont="1" applyFill="1" applyBorder="1"/>
    <xf numFmtId="4" fontId="1" fillId="0" borderId="28" xfId="0" applyNumberFormat="1" applyFont="1" applyFill="1" applyBorder="1"/>
    <xf numFmtId="4" fontId="1" fillId="3" borderId="28" xfId="0" applyNumberFormat="1" applyFont="1" applyFill="1" applyBorder="1"/>
    <xf numFmtId="4" fontId="1" fillId="6" borderId="47" xfId="0" applyNumberFormat="1" applyFont="1" applyFill="1" applyBorder="1"/>
    <xf numFmtId="0" fontId="6" fillId="0" borderId="4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8" fillId="9" borderId="14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left" vertical="center" wrapText="1"/>
    </xf>
    <xf numFmtId="0" fontId="10" fillId="3" borderId="24" xfId="1" applyFont="1" applyFill="1" applyBorder="1" applyAlignment="1">
      <alignment horizontal="left" vertical="center" wrapText="1"/>
    </xf>
    <xf numFmtId="0" fontId="4" fillId="12" borderId="23" xfId="1" applyFont="1" applyFill="1" applyBorder="1" applyAlignment="1">
      <alignment horizontal="left" vertical="center"/>
    </xf>
    <xf numFmtId="0" fontId="4" fillId="12" borderId="24" xfId="1" applyFont="1" applyFill="1" applyBorder="1" applyAlignment="1">
      <alignment horizontal="left" vertical="center"/>
    </xf>
    <xf numFmtId="0" fontId="7" fillId="9" borderId="13" xfId="1" applyFont="1" applyFill="1" applyBorder="1" applyAlignment="1">
      <alignment horizontal="center" vertical="center" textRotation="90" wrapText="1"/>
    </xf>
    <xf numFmtId="0" fontId="7" fillId="9" borderId="19" xfId="1" applyFont="1" applyFill="1" applyBorder="1" applyAlignment="1">
      <alignment horizontal="center" vertical="center" textRotation="90" wrapText="1"/>
    </xf>
    <xf numFmtId="0" fontId="7" fillId="9" borderId="14" xfId="1" applyFont="1" applyFill="1" applyBorder="1" applyAlignment="1">
      <alignment horizontal="center" vertical="center" textRotation="90" wrapText="1"/>
    </xf>
    <xf numFmtId="0" fontId="7" fillId="9" borderId="20" xfId="1" applyFont="1" applyFill="1" applyBorder="1" applyAlignment="1">
      <alignment horizontal="center" vertical="center" textRotation="90" wrapText="1"/>
    </xf>
    <xf numFmtId="0" fontId="7" fillId="9" borderId="14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15" fillId="10" borderId="30" xfId="1" applyFont="1" applyFill="1" applyBorder="1" applyAlignment="1">
      <alignment horizontal="left" vertical="center" wrapText="1"/>
    </xf>
    <xf numFmtId="0" fontId="15" fillId="10" borderId="31" xfId="1" applyFont="1" applyFill="1" applyBorder="1" applyAlignment="1">
      <alignment horizontal="left" vertical="center" wrapText="1"/>
    </xf>
    <xf numFmtId="0" fontId="15" fillId="10" borderId="32" xfId="1" applyFont="1" applyFill="1" applyBorder="1" applyAlignment="1">
      <alignment horizontal="left" vertical="center" wrapText="1"/>
    </xf>
    <xf numFmtId="0" fontId="16" fillId="11" borderId="33" xfId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103"/>
  <sheetViews>
    <sheetView tabSelected="1" topLeftCell="A2" zoomScaleNormal="100" workbookViewId="0">
      <pane ySplit="2" topLeftCell="A13" activePane="bottomLeft" state="frozen"/>
      <selection activeCell="A2" sqref="A2"/>
      <selection pane="bottomLeft" activeCell="O100" sqref="O100:S102"/>
    </sheetView>
  </sheetViews>
  <sheetFormatPr defaultColWidth="9.109375" defaultRowHeight="13.8"/>
  <cols>
    <col min="1" max="3" width="5" style="82" customWidth="1"/>
    <col min="4" max="4" width="48.33203125" style="82" customWidth="1"/>
    <col min="5" max="6" width="10.44140625" style="82" hidden="1" customWidth="1"/>
    <col min="7" max="9" width="10.44140625" style="82" customWidth="1"/>
    <col min="10" max="10" width="10.44140625" style="82" hidden="1" customWidth="1"/>
    <col min="11" max="14" width="10.44140625" style="82" customWidth="1"/>
    <col min="15" max="17" width="12" style="82" customWidth="1"/>
    <col min="18" max="18" width="9.109375" style="82" hidden="1" customWidth="1"/>
    <col min="19" max="19" width="9.109375" style="82" customWidth="1"/>
    <col min="20" max="16384" width="9.109375" style="82"/>
  </cols>
  <sheetData>
    <row r="1" spans="1:18" ht="14.4" hidden="1" collapsed="1" thickBo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8" ht="21" customHeight="1" thickTop="1">
      <c r="A2" s="225" t="s">
        <v>113</v>
      </c>
      <c r="B2" s="227" t="s">
        <v>114</v>
      </c>
      <c r="C2" s="227" t="s">
        <v>115</v>
      </c>
      <c r="D2" s="229" t="s">
        <v>116</v>
      </c>
      <c r="E2" s="83">
        <v>2010</v>
      </c>
      <c r="F2" s="83">
        <v>2011</v>
      </c>
      <c r="G2" s="83">
        <v>2013</v>
      </c>
      <c r="H2" s="83">
        <v>2014</v>
      </c>
      <c r="I2" s="219">
        <v>2015</v>
      </c>
      <c r="J2" s="219"/>
      <c r="K2" s="220"/>
      <c r="L2" s="84">
        <v>2016</v>
      </c>
      <c r="M2" s="85">
        <v>2017</v>
      </c>
      <c r="N2" s="86">
        <v>2018</v>
      </c>
      <c r="O2" s="81"/>
    </row>
    <row r="3" spans="1:18" ht="27" customHeight="1" thickBot="1">
      <c r="A3" s="226"/>
      <c r="B3" s="228"/>
      <c r="C3" s="228"/>
      <c r="D3" s="230"/>
      <c r="E3" s="87" t="s">
        <v>89</v>
      </c>
      <c r="F3" s="88" t="s">
        <v>89</v>
      </c>
      <c r="G3" s="88" t="s">
        <v>89</v>
      </c>
      <c r="H3" s="88" t="s">
        <v>89</v>
      </c>
      <c r="I3" s="88" t="s">
        <v>90</v>
      </c>
      <c r="J3" s="89" t="s">
        <v>117</v>
      </c>
      <c r="K3" s="90" t="s">
        <v>118</v>
      </c>
      <c r="L3" s="182" t="s">
        <v>92</v>
      </c>
      <c r="M3" s="178" t="s">
        <v>92</v>
      </c>
      <c r="N3" s="91" t="s">
        <v>92</v>
      </c>
      <c r="O3" s="215"/>
      <c r="P3" s="216"/>
      <c r="Q3" s="216"/>
    </row>
    <row r="4" spans="1:18" s="98" customFormat="1" ht="25.5" customHeight="1" thickBot="1">
      <c r="A4" s="221" t="s">
        <v>119</v>
      </c>
      <c r="B4" s="222"/>
      <c r="C4" s="222"/>
      <c r="D4" s="92" t="s">
        <v>120</v>
      </c>
      <c r="E4" s="93">
        <f t="shared" ref="E4:N4" si="0">SUM(E19+E54+E5)</f>
        <v>940996</v>
      </c>
      <c r="F4" s="93">
        <f t="shared" si="0"/>
        <v>1009883</v>
      </c>
      <c r="G4" s="93">
        <f t="shared" si="0"/>
        <v>314907</v>
      </c>
      <c r="H4" s="93">
        <f t="shared" si="0"/>
        <v>339728.68000000005</v>
      </c>
      <c r="I4" s="93">
        <f t="shared" si="0"/>
        <v>340894</v>
      </c>
      <c r="J4" s="93">
        <f t="shared" si="0"/>
        <v>0</v>
      </c>
      <c r="K4" s="94">
        <f t="shared" si="0"/>
        <v>360680.85</v>
      </c>
      <c r="L4" s="183">
        <f>SUM(L19+L54+L5)</f>
        <v>421725</v>
      </c>
      <c r="M4" s="179">
        <f t="shared" si="0"/>
        <v>389300</v>
      </c>
      <c r="N4" s="94">
        <f t="shared" si="0"/>
        <v>392400</v>
      </c>
      <c r="O4" s="197"/>
      <c r="P4" s="197"/>
      <c r="Q4" s="197"/>
    </row>
    <row r="5" spans="1:18" s="107" customFormat="1" ht="14.4">
      <c r="A5" s="99">
        <v>100</v>
      </c>
      <c r="B5" s="100"/>
      <c r="C5" s="100"/>
      <c r="D5" s="101" t="s">
        <v>121</v>
      </c>
      <c r="E5" s="102">
        <f>E6+E9+E14</f>
        <v>419314</v>
      </c>
      <c r="F5" s="102">
        <f t="shared" ref="F5:N5" si="1">F6+F9+F14</f>
        <v>497129</v>
      </c>
      <c r="G5" s="102">
        <f>G6+G9+G14</f>
        <v>176458</v>
      </c>
      <c r="H5" s="102">
        <f>H6+H9+H14</f>
        <v>189836.73</v>
      </c>
      <c r="I5" s="102">
        <f t="shared" si="1"/>
        <v>210012</v>
      </c>
      <c r="J5" s="102">
        <f t="shared" si="1"/>
        <v>0</v>
      </c>
      <c r="K5" s="103">
        <f>K6+K9+K14</f>
        <v>209755</v>
      </c>
      <c r="L5" s="104">
        <f>L6+L9+L14</f>
        <v>251075</v>
      </c>
      <c r="M5" s="105">
        <f t="shared" si="1"/>
        <v>257745</v>
      </c>
      <c r="N5" s="102">
        <f t="shared" si="1"/>
        <v>259945</v>
      </c>
      <c r="O5" s="198"/>
      <c r="P5" s="198"/>
      <c r="Q5" s="198"/>
    </row>
    <row r="6" spans="1:18" s="107" customFormat="1" ht="14.4">
      <c r="A6" s="108">
        <v>110</v>
      </c>
      <c r="B6" s="109"/>
      <c r="C6" s="109"/>
      <c r="D6" s="110" t="s">
        <v>122</v>
      </c>
      <c r="E6" s="111">
        <f>SUM(E7:E8)</f>
        <v>374560</v>
      </c>
      <c r="F6" s="111">
        <f t="shared" ref="F6:J6" si="2">SUM(F7:F8)</f>
        <v>446336</v>
      </c>
      <c r="G6" s="111">
        <f>SUM(G7:G8)</f>
        <v>160845</v>
      </c>
      <c r="H6" s="111">
        <f>SUM(H7:H8)</f>
        <v>175231.72</v>
      </c>
      <c r="I6" s="111">
        <f t="shared" si="2"/>
        <v>192372</v>
      </c>
      <c r="J6" s="111">
        <f t="shared" si="2"/>
        <v>0</v>
      </c>
      <c r="K6" s="112">
        <f>SUM(K7:K8)</f>
        <v>192372</v>
      </c>
      <c r="L6" s="113">
        <f>SUM(L7:L8)</f>
        <v>233415</v>
      </c>
      <c r="M6" s="114">
        <f>SUM(M7:M8)</f>
        <v>239585</v>
      </c>
      <c r="N6" s="111">
        <f>SUM(N7:N8)</f>
        <v>241585</v>
      </c>
      <c r="O6" s="106"/>
      <c r="P6" s="97"/>
    </row>
    <row r="7" spans="1:18" s="107" customFormat="1" ht="14.4">
      <c r="A7" s="115"/>
      <c r="B7" s="115">
        <v>111</v>
      </c>
      <c r="C7" s="115"/>
      <c r="D7" s="116" t="s">
        <v>123</v>
      </c>
      <c r="E7" s="117"/>
      <c r="F7" s="117"/>
      <c r="G7" s="117"/>
      <c r="H7" s="117"/>
      <c r="I7" s="117"/>
      <c r="J7" s="117"/>
      <c r="K7" s="118"/>
      <c r="L7" s="119"/>
      <c r="M7" s="120"/>
      <c r="N7" s="117"/>
      <c r="O7" s="106"/>
    </row>
    <row r="8" spans="1:18" s="107" customFormat="1" ht="14.4">
      <c r="A8" s="115"/>
      <c r="B8" s="115"/>
      <c r="C8" s="121" t="s">
        <v>124</v>
      </c>
      <c r="D8" s="122" t="s">
        <v>125</v>
      </c>
      <c r="E8" s="123">
        <v>374560</v>
      </c>
      <c r="F8" s="123">
        <v>446336</v>
      </c>
      <c r="G8" s="123">
        <v>160845</v>
      </c>
      <c r="H8" s="123">
        <v>175231.72</v>
      </c>
      <c r="I8" s="123">
        <v>192372</v>
      </c>
      <c r="J8" s="123"/>
      <c r="K8" s="124">
        <v>192372</v>
      </c>
      <c r="L8" s="119">
        <v>233415</v>
      </c>
      <c r="M8" s="125">
        <v>239585</v>
      </c>
      <c r="N8" s="123">
        <v>241585</v>
      </c>
      <c r="O8" s="106"/>
      <c r="P8" s="126"/>
      <c r="R8" s="127">
        <v>0.03</v>
      </c>
    </row>
    <row r="9" spans="1:18" s="107" customFormat="1" ht="14.4">
      <c r="A9" s="108">
        <v>120</v>
      </c>
      <c r="B9" s="109"/>
      <c r="C9" s="109"/>
      <c r="D9" s="110" t="s">
        <v>126</v>
      </c>
      <c r="E9" s="111">
        <f>SUM(E10:E13)</f>
        <v>23910</v>
      </c>
      <c r="F9" s="111">
        <f t="shared" ref="F9:K9" si="3">SUM(F10:F13)</f>
        <v>24264</v>
      </c>
      <c r="G9" s="111">
        <f>SUM(G10:G13)</f>
        <v>8127</v>
      </c>
      <c r="H9" s="111">
        <f>SUM(H10:H13)</f>
        <v>8336.44</v>
      </c>
      <c r="I9" s="111">
        <f t="shared" si="3"/>
        <v>8370</v>
      </c>
      <c r="J9" s="111">
        <f t="shared" si="3"/>
        <v>0</v>
      </c>
      <c r="K9" s="112">
        <f t="shared" si="3"/>
        <v>8460</v>
      </c>
      <c r="L9" s="113">
        <f>SUM(L10:L13)</f>
        <v>8370</v>
      </c>
      <c r="M9" s="114">
        <f>SUM(M10:M13)</f>
        <v>8570</v>
      </c>
      <c r="N9" s="111">
        <f>SUM(N10:N13)</f>
        <v>8570</v>
      </c>
      <c r="O9" s="106"/>
    </row>
    <row r="10" spans="1:18" s="107" customFormat="1" ht="14.4">
      <c r="A10" s="115"/>
      <c r="B10" s="115">
        <v>121</v>
      </c>
      <c r="C10" s="115"/>
      <c r="D10" s="116" t="s">
        <v>127</v>
      </c>
      <c r="E10" s="117"/>
      <c r="F10" s="117"/>
      <c r="G10" s="117"/>
      <c r="H10" s="117"/>
      <c r="I10" s="117"/>
      <c r="J10" s="117"/>
      <c r="K10" s="118"/>
      <c r="L10" s="119"/>
      <c r="M10" s="120"/>
      <c r="N10" s="117"/>
      <c r="O10" s="106"/>
    </row>
    <row r="11" spans="1:18" s="107" customFormat="1" ht="14.4">
      <c r="A11" s="115"/>
      <c r="B11" s="115"/>
      <c r="C11" s="121" t="s">
        <v>128</v>
      </c>
      <c r="D11" s="122" t="s">
        <v>129</v>
      </c>
      <c r="E11" s="123">
        <v>11858</v>
      </c>
      <c r="F11" s="123">
        <v>10477</v>
      </c>
      <c r="G11" s="123">
        <v>5274</v>
      </c>
      <c r="H11" s="123">
        <v>5399.96</v>
      </c>
      <c r="I11" s="123">
        <v>5100</v>
      </c>
      <c r="J11" s="123"/>
      <c r="K11" s="124">
        <v>5569</v>
      </c>
      <c r="L11" s="119">
        <v>5300</v>
      </c>
      <c r="M11" s="125">
        <v>5400</v>
      </c>
      <c r="N11" s="123">
        <v>5400</v>
      </c>
      <c r="O11" s="106"/>
      <c r="P11" s="126"/>
      <c r="R11" s="107">
        <v>6345</v>
      </c>
    </row>
    <row r="12" spans="1:18" s="107" customFormat="1" ht="14.4">
      <c r="A12" s="115"/>
      <c r="B12" s="115"/>
      <c r="C12" s="121" t="s">
        <v>130</v>
      </c>
      <c r="D12" s="122" t="s">
        <v>131</v>
      </c>
      <c r="E12" s="123">
        <v>11923</v>
      </c>
      <c r="F12" s="123">
        <v>13626</v>
      </c>
      <c r="G12" s="123">
        <v>2778</v>
      </c>
      <c r="H12" s="123">
        <v>2870.06</v>
      </c>
      <c r="I12" s="123">
        <v>3200</v>
      </c>
      <c r="J12" s="123"/>
      <c r="K12" s="124">
        <v>2822</v>
      </c>
      <c r="L12" s="119">
        <v>3000</v>
      </c>
      <c r="M12" s="125">
        <v>3100</v>
      </c>
      <c r="N12" s="123">
        <v>3100</v>
      </c>
      <c r="O12" s="106"/>
    </row>
    <row r="13" spans="1:18" s="107" customFormat="1" ht="14.4">
      <c r="A13" s="115"/>
      <c r="B13" s="115"/>
      <c r="C13" s="121" t="s">
        <v>124</v>
      </c>
      <c r="D13" s="122" t="s">
        <v>132</v>
      </c>
      <c r="E13" s="123">
        <v>129</v>
      </c>
      <c r="F13" s="123">
        <v>161</v>
      </c>
      <c r="G13" s="123">
        <v>75</v>
      </c>
      <c r="H13" s="123">
        <v>66.42</v>
      </c>
      <c r="I13" s="123">
        <v>70</v>
      </c>
      <c r="J13" s="123"/>
      <c r="K13" s="124">
        <v>69</v>
      </c>
      <c r="L13" s="119">
        <v>70</v>
      </c>
      <c r="M13" s="125">
        <v>70</v>
      </c>
      <c r="N13" s="123">
        <v>70</v>
      </c>
      <c r="O13" s="106"/>
    </row>
    <row r="14" spans="1:18" s="107" customFormat="1" ht="14.4">
      <c r="A14" s="108">
        <v>130</v>
      </c>
      <c r="B14" s="109"/>
      <c r="C14" s="109"/>
      <c r="D14" s="110" t="s">
        <v>133</v>
      </c>
      <c r="E14" s="111">
        <f t="shared" ref="E14:K14" si="4">SUM(E15:E18)</f>
        <v>20844</v>
      </c>
      <c r="F14" s="111">
        <f t="shared" si="4"/>
        <v>26529</v>
      </c>
      <c r="G14" s="111">
        <f t="shared" si="4"/>
        <v>7486</v>
      </c>
      <c r="H14" s="111">
        <f t="shared" si="4"/>
        <v>6268.57</v>
      </c>
      <c r="I14" s="111">
        <f t="shared" si="4"/>
        <v>9270</v>
      </c>
      <c r="J14" s="111">
        <f t="shared" si="4"/>
        <v>0</v>
      </c>
      <c r="K14" s="112">
        <f t="shared" si="4"/>
        <v>8923</v>
      </c>
      <c r="L14" s="113">
        <f>SUM(L15:L18)</f>
        <v>9290</v>
      </c>
      <c r="M14" s="114">
        <f>SUM(M15:M18)</f>
        <v>9590</v>
      </c>
      <c r="N14" s="111">
        <f>SUM(N15:N18)</f>
        <v>9790</v>
      </c>
      <c r="O14" s="106"/>
    </row>
    <row r="15" spans="1:18" s="107" customFormat="1" ht="14.4">
      <c r="A15" s="115"/>
      <c r="B15" s="115">
        <v>133</v>
      </c>
      <c r="C15" s="115"/>
      <c r="D15" s="116" t="s">
        <v>134</v>
      </c>
      <c r="E15" s="117"/>
      <c r="F15" s="117"/>
      <c r="G15" s="117"/>
      <c r="H15" s="117"/>
      <c r="I15" s="117"/>
      <c r="J15" s="117"/>
      <c r="K15" s="118"/>
      <c r="L15" s="119"/>
      <c r="M15" s="120"/>
      <c r="N15" s="117"/>
      <c r="O15" s="106"/>
    </row>
    <row r="16" spans="1:18" s="107" customFormat="1" ht="14.4">
      <c r="A16" s="115"/>
      <c r="B16" s="115"/>
      <c r="C16" s="121" t="s">
        <v>128</v>
      </c>
      <c r="D16" s="122" t="s">
        <v>135</v>
      </c>
      <c r="E16" s="123">
        <v>413</v>
      </c>
      <c r="F16" s="123">
        <v>592</v>
      </c>
      <c r="G16" s="123">
        <v>273</v>
      </c>
      <c r="H16" s="123">
        <v>279</v>
      </c>
      <c r="I16" s="123">
        <v>270</v>
      </c>
      <c r="J16" s="123"/>
      <c r="K16" s="124">
        <v>335</v>
      </c>
      <c r="L16" s="119">
        <v>290</v>
      </c>
      <c r="M16" s="125">
        <v>290</v>
      </c>
      <c r="N16" s="123">
        <v>290</v>
      </c>
      <c r="O16" s="106"/>
    </row>
    <row r="17" spans="1:16" s="107" customFormat="1" ht="14.4">
      <c r="A17" s="115"/>
      <c r="B17" s="115"/>
      <c r="C17" s="121" t="s">
        <v>124</v>
      </c>
      <c r="D17" s="122" t="s">
        <v>136</v>
      </c>
      <c r="E17" s="123">
        <v>381</v>
      </c>
      <c r="F17" s="123">
        <v>332</v>
      </c>
      <c r="G17" s="123">
        <v>0</v>
      </c>
      <c r="H17" s="123">
        <v>0</v>
      </c>
      <c r="I17" s="123">
        <v>0</v>
      </c>
      <c r="J17" s="123"/>
      <c r="K17" s="124">
        <v>0</v>
      </c>
      <c r="L17" s="119">
        <v>0</v>
      </c>
      <c r="M17" s="125">
        <v>0</v>
      </c>
      <c r="N17" s="123">
        <v>0</v>
      </c>
      <c r="O17" s="106"/>
    </row>
    <row r="18" spans="1:16" s="107" customFormat="1" ht="14.4">
      <c r="A18" s="115"/>
      <c r="B18" s="115"/>
      <c r="C18" s="121" t="s">
        <v>138</v>
      </c>
      <c r="D18" s="122" t="s">
        <v>139</v>
      </c>
      <c r="E18" s="123">
        <v>20050</v>
      </c>
      <c r="F18" s="123">
        <v>25605</v>
      </c>
      <c r="G18" s="123">
        <v>7213</v>
      </c>
      <c r="H18" s="123">
        <v>5989.57</v>
      </c>
      <c r="I18" s="123">
        <v>9000</v>
      </c>
      <c r="J18" s="123"/>
      <c r="K18" s="124">
        <v>8588</v>
      </c>
      <c r="L18" s="119">
        <v>9000</v>
      </c>
      <c r="M18" s="125">
        <v>9300</v>
      </c>
      <c r="N18" s="123">
        <v>9500</v>
      </c>
      <c r="O18" s="106"/>
      <c r="P18" s="126"/>
    </row>
    <row r="19" spans="1:16" s="107" customFormat="1" ht="14.4">
      <c r="A19" s="128">
        <v>200</v>
      </c>
      <c r="B19" s="129"/>
      <c r="C19" s="129"/>
      <c r="D19" s="130" t="s">
        <v>140</v>
      </c>
      <c r="E19" s="131">
        <f t="shared" ref="E19:N19" si="5">E20+E27+E44+E46</f>
        <v>40755</v>
      </c>
      <c r="F19" s="131">
        <f t="shared" si="5"/>
        <v>16505</v>
      </c>
      <c r="G19" s="131">
        <f t="shared" si="5"/>
        <v>18054</v>
      </c>
      <c r="H19" s="131">
        <f t="shared" si="5"/>
        <v>21471.999999999996</v>
      </c>
      <c r="I19" s="131">
        <f t="shared" si="5"/>
        <v>18089</v>
      </c>
      <c r="J19" s="131">
        <f t="shared" si="5"/>
        <v>0</v>
      </c>
      <c r="K19" s="132">
        <f t="shared" si="5"/>
        <v>22702.600000000002</v>
      </c>
      <c r="L19" s="133">
        <f t="shared" si="5"/>
        <v>20140</v>
      </c>
      <c r="M19" s="134">
        <f t="shared" si="5"/>
        <v>18630</v>
      </c>
      <c r="N19" s="131">
        <f t="shared" si="5"/>
        <v>19030</v>
      </c>
      <c r="O19" s="106"/>
    </row>
    <row r="20" spans="1:16" s="107" customFormat="1" ht="14.4">
      <c r="A20" s="108">
        <v>210</v>
      </c>
      <c r="B20" s="109"/>
      <c r="C20" s="109"/>
      <c r="D20" s="110" t="s">
        <v>141</v>
      </c>
      <c r="E20" s="111">
        <f t="shared" ref="E20:K20" si="6">SUM(E21:E26)</f>
        <v>8424</v>
      </c>
      <c r="F20" s="111">
        <f t="shared" si="6"/>
        <v>8039</v>
      </c>
      <c r="G20" s="111">
        <f t="shared" si="6"/>
        <v>1189</v>
      </c>
      <c r="H20" s="111">
        <f t="shared" si="6"/>
        <v>1607.85</v>
      </c>
      <c r="I20" s="111">
        <f t="shared" si="6"/>
        <v>1790</v>
      </c>
      <c r="J20" s="111">
        <f t="shared" si="6"/>
        <v>0</v>
      </c>
      <c r="K20" s="112">
        <f t="shared" si="6"/>
        <v>4662.6100000000006</v>
      </c>
      <c r="L20" s="113">
        <f>SUM(L21:L26)</f>
        <v>1790</v>
      </c>
      <c r="M20" s="114">
        <f>SUM(M21:M26)</f>
        <v>1170</v>
      </c>
      <c r="N20" s="111">
        <f>SUM(N21:N26)</f>
        <v>1170</v>
      </c>
      <c r="O20" s="106"/>
    </row>
    <row r="21" spans="1:16" s="107" customFormat="1" ht="14.4">
      <c r="A21" s="115"/>
      <c r="B21" s="115">
        <v>212</v>
      </c>
      <c r="C21" s="115"/>
      <c r="D21" s="116" t="s">
        <v>142</v>
      </c>
      <c r="E21" s="117"/>
      <c r="F21" s="117"/>
      <c r="G21" s="117"/>
      <c r="H21" s="117"/>
      <c r="I21" s="117"/>
      <c r="J21" s="117"/>
      <c r="K21" s="118"/>
      <c r="L21" s="119"/>
      <c r="M21" s="120"/>
      <c r="N21" s="117"/>
      <c r="O21" s="106"/>
    </row>
    <row r="22" spans="1:16" s="107" customFormat="1" ht="14.4">
      <c r="A22" s="115"/>
      <c r="B22" s="115"/>
      <c r="C22" s="121" t="s">
        <v>130</v>
      </c>
      <c r="D22" s="122" t="s">
        <v>143</v>
      </c>
      <c r="E22" s="123"/>
      <c r="F22" s="123"/>
      <c r="G22" s="123">
        <v>241</v>
      </c>
      <c r="H22" s="123">
        <v>503.33</v>
      </c>
      <c r="I22" s="123">
        <v>420</v>
      </c>
      <c r="J22" s="123"/>
      <c r="K22" s="124">
        <v>420</v>
      </c>
      <c r="L22" s="119">
        <v>420</v>
      </c>
      <c r="M22" s="125">
        <v>420</v>
      </c>
      <c r="N22" s="123">
        <v>420</v>
      </c>
      <c r="O22" s="106"/>
    </row>
    <row r="23" spans="1:16" s="107" customFormat="1" ht="14.4">
      <c r="A23" s="115"/>
      <c r="B23" s="115"/>
      <c r="C23" s="121" t="s">
        <v>130</v>
      </c>
      <c r="D23" s="122" t="s">
        <v>144</v>
      </c>
      <c r="E23" s="123">
        <v>919</v>
      </c>
      <c r="F23" s="123">
        <v>1200</v>
      </c>
      <c r="G23" s="123">
        <v>0</v>
      </c>
      <c r="H23" s="123">
        <v>0</v>
      </c>
      <c r="I23" s="123">
        <v>150</v>
      </c>
      <c r="J23" s="123"/>
      <c r="K23" s="124">
        <v>150</v>
      </c>
      <c r="L23" s="119">
        <v>150</v>
      </c>
      <c r="M23" s="125">
        <v>150</v>
      </c>
      <c r="N23" s="123">
        <v>150</v>
      </c>
      <c r="O23" s="106"/>
    </row>
    <row r="24" spans="1:16" s="107" customFormat="1" ht="14.4">
      <c r="A24" s="115"/>
      <c r="B24" s="115"/>
      <c r="C24" s="121" t="s">
        <v>124</v>
      </c>
      <c r="D24" s="122" t="s">
        <v>145</v>
      </c>
      <c r="E24" s="123"/>
      <c r="F24" s="123"/>
      <c r="G24" s="123"/>
      <c r="H24" s="123"/>
      <c r="I24" s="123"/>
      <c r="J24" s="123"/>
      <c r="K24" s="124"/>
      <c r="L24" s="119"/>
      <c r="M24" s="125"/>
      <c r="N24" s="123"/>
      <c r="O24" s="106"/>
    </row>
    <row r="25" spans="1:16" s="107" customFormat="1" ht="14.4">
      <c r="A25" s="115"/>
      <c r="B25" s="115"/>
      <c r="C25" s="115"/>
      <c r="D25" s="122" t="s">
        <v>146</v>
      </c>
      <c r="E25" s="123">
        <v>3029</v>
      </c>
      <c r="F25" s="123">
        <v>2621</v>
      </c>
      <c r="G25" s="123">
        <v>948</v>
      </c>
      <c r="H25" s="123">
        <v>1104.52</v>
      </c>
      <c r="I25" s="123">
        <v>1100</v>
      </c>
      <c r="J25" s="123"/>
      <c r="K25" s="124">
        <v>3972.61</v>
      </c>
      <c r="L25" s="119">
        <v>1100</v>
      </c>
      <c r="M25" s="125">
        <v>500</v>
      </c>
      <c r="N25" s="123">
        <v>500</v>
      </c>
      <c r="O25" s="135"/>
      <c r="P25" s="135"/>
    </row>
    <row r="26" spans="1:16" s="107" customFormat="1" ht="14.4">
      <c r="A26" s="115"/>
      <c r="B26" s="115"/>
      <c r="C26" s="115"/>
      <c r="D26" s="122" t="s">
        <v>147</v>
      </c>
      <c r="E26" s="123">
        <v>4476</v>
      </c>
      <c r="F26" s="123">
        <v>4218</v>
      </c>
      <c r="G26" s="123">
        <v>0</v>
      </c>
      <c r="H26" s="123">
        <v>0</v>
      </c>
      <c r="I26" s="123">
        <v>120</v>
      </c>
      <c r="J26" s="123"/>
      <c r="K26" s="124">
        <v>120</v>
      </c>
      <c r="L26" s="119">
        <v>120</v>
      </c>
      <c r="M26" s="125">
        <v>100</v>
      </c>
      <c r="N26" s="123">
        <v>100</v>
      </c>
      <c r="O26" s="135"/>
      <c r="P26" s="135"/>
    </row>
    <row r="27" spans="1:16" s="107" customFormat="1" ht="14.4">
      <c r="A27" s="108">
        <v>220</v>
      </c>
      <c r="B27" s="109"/>
      <c r="C27" s="109"/>
      <c r="D27" s="110" t="s">
        <v>149</v>
      </c>
      <c r="E27" s="111">
        <f>SUM(E28:E43)</f>
        <v>8928</v>
      </c>
      <c r="F27" s="111">
        <f>SUM(F28:F43)</f>
        <v>7958</v>
      </c>
      <c r="G27" s="111">
        <f>SUM(G28:G43)</f>
        <v>15680</v>
      </c>
      <c r="H27" s="111">
        <f>SUM(H28:H43)</f>
        <v>16510.309999999998</v>
      </c>
      <c r="I27" s="111">
        <f t="shared" ref="I27:K27" si="7">SUM(I28:I43)</f>
        <v>14790</v>
      </c>
      <c r="J27" s="111">
        <f t="shared" si="7"/>
        <v>0</v>
      </c>
      <c r="K27" s="112">
        <f t="shared" si="7"/>
        <v>17260.5</v>
      </c>
      <c r="L27" s="113">
        <f>SUM(L28:L43)</f>
        <v>17140</v>
      </c>
      <c r="M27" s="114">
        <f>SUM(M28:M43)</f>
        <v>15950</v>
      </c>
      <c r="N27" s="111">
        <f>SUM(N28:N43)</f>
        <v>16150</v>
      </c>
      <c r="O27" s="106"/>
    </row>
    <row r="28" spans="1:16" s="107" customFormat="1" ht="14.4">
      <c r="A28" s="115"/>
      <c r="B28" s="115">
        <v>221</v>
      </c>
      <c r="C28" s="115"/>
      <c r="D28" s="116" t="s">
        <v>150</v>
      </c>
      <c r="E28" s="117"/>
      <c r="F28" s="117"/>
      <c r="G28" s="117"/>
      <c r="H28" s="117"/>
      <c r="I28" s="117"/>
      <c r="J28" s="117"/>
      <c r="K28" s="118"/>
      <c r="L28" s="119"/>
      <c r="M28" s="120"/>
      <c r="N28" s="117"/>
      <c r="O28" s="106"/>
    </row>
    <row r="29" spans="1:16" s="107" customFormat="1" ht="14.4">
      <c r="A29" s="115"/>
      <c r="B29" s="115"/>
      <c r="C29" s="121" t="s">
        <v>148</v>
      </c>
      <c r="D29" s="122" t="s">
        <v>151</v>
      </c>
      <c r="E29" s="123">
        <v>2234</v>
      </c>
      <c r="F29" s="123">
        <v>2156</v>
      </c>
      <c r="G29" s="123">
        <v>1443</v>
      </c>
      <c r="H29" s="123">
        <v>1308.67</v>
      </c>
      <c r="I29" s="123">
        <v>1200</v>
      </c>
      <c r="J29" s="123"/>
      <c r="K29" s="124">
        <v>545.5</v>
      </c>
      <c r="L29" s="119">
        <v>1200</v>
      </c>
      <c r="M29" s="125">
        <v>800</v>
      </c>
      <c r="N29" s="123">
        <v>850</v>
      </c>
      <c r="O29" s="106"/>
    </row>
    <row r="30" spans="1:16" s="107" customFormat="1" ht="14.4">
      <c r="A30" s="115"/>
      <c r="B30" s="115">
        <v>222</v>
      </c>
      <c r="C30" s="115"/>
      <c r="D30" s="116" t="s">
        <v>152</v>
      </c>
      <c r="E30" s="117"/>
      <c r="F30" s="117"/>
      <c r="G30" s="117"/>
      <c r="H30" s="117"/>
      <c r="I30" s="117"/>
      <c r="J30" s="117"/>
      <c r="K30" s="118"/>
      <c r="L30" s="119"/>
      <c r="M30" s="120"/>
      <c r="N30" s="117"/>
      <c r="O30" s="106"/>
    </row>
    <row r="31" spans="1:16" s="107" customFormat="1" ht="14.4">
      <c r="A31" s="115"/>
      <c r="B31" s="115"/>
      <c r="C31" s="121" t="s">
        <v>124</v>
      </c>
      <c r="D31" s="122" t="s">
        <v>153</v>
      </c>
      <c r="E31" s="123">
        <v>456</v>
      </c>
      <c r="F31" s="123">
        <v>215</v>
      </c>
      <c r="G31" s="123">
        <v>0</v>
      </c>
      <c r="H31" s="123">
        <v>20</v>
      </c>
      <c r="I31" s="123">
        <v>20</v>
      </c>
      <c r="J31" s="123"/>
      <c r="K31" s="124">
        <v>25</v>
      </c>
      <c r="L31" s="119">
        <v>20</v>
      </c>
      <c r="M31" s="125">
        <v>30</v>
      </c>
      <c r="N31" s="123">
        <v>50</v>
      </c>
      <c r="O31" s="106"/>
    </row>
    <row r="32" spans="1:16" s="107" customFormat="1" ht="28.8">
      <c r="A32" s="115"/>
      <c r="B32" s="115">
        <v>223</v>
      </c>
      <c r="C32" s="115"/>
      <c r="D32" s="116" t="s">
        <v>154</v>
      </c>
      <c r="E32" s="117"/>
      <c r="F32" s="117"/>
      <c r="G32" s="117"/>
      <c r="H32" s="117"/>
      <c r="I32" s="117"/>
      <c r="J32" s="117"/>
      <c r="K32" s="118"/>
      <c r="L32" s="119"/>
      <c r="M32" s="120"/>
      <c r="N32" s="117"/>
      <c r="O32" s="106"/>
    </row>
    <row r="33" spans="1:15" s="107" customFormat="1" ht="14.4">
      <c r="A33" s="115"/>
      <c r="B33" s="115"/>
      <c r="C33" s="121" t="s">
        <v>128</v>
      </c>
      <c r="D33" s="122" t="s">
        <v>155</v>
      </c>
      <c r="E33" s="123"/>
      <c r="F33" s="123"/>
      <c r="G33" s="123"/>
      <c r="H33" s="123"/>
      <c r="I33" s="123"/>
      <c r="J33" s="123"/>
      <c r="K33" s="124"/>
      <c r="L33" s="119"/>
      <c r="M33" s="125"/>
      <c r="N33" s="123"/>
      <c r="O33" s="106"/>
    </row>
    <row r="34" spans="1:15" s="107" customFormat="1" ht="14.4">
      <c r="A34" s="115"/>
      <c r="B34" s="115"/>
      <c r="C34" s="115"/>
      <c r="D34" s="122" t="s">
        <v>156</v>
      </c>
      <c r="E34" s="123">
        <v>279</v>
      </c>
      <c r="F34" s="123">
        <v>390</v>
      </c>
      <c r="G34" s="123">
        <v>0</v>
      </c>
      <c r="H34" s="123">
        <v>30</v>
      </c>
      <c r="I34" s="123">
        <v>30</v>
      </c>
      <c r="J34" s="123"/>
      <c r="K34" s="124">
        <v>20</v>
      </c>
      <c r="L34" s="119">
        <v>30</v>
      </c>
      <c r="M34" s="125">
        <v>230</v>
      </c>
      <c r="N34" s="123">
        <v>230</v>
      </c>
      <c r="O34" s="106"/>
    </row>
    <row r="35" spans="1:15" s="107" customFormat="1" ht="14.4">
      <c r="A35" s="115"/>
      <c r="B35" s="115"/>
      <c r="C35" s="115"/>
      <c r="D35" s="122" t="s">
        <v>202</v>
      </c>
      <c r="E35" s="123">
        <v>742</v>
      </c>
      <c r="F35" s="123">
        <v>1201</v>
      </c>
      <c r="G35" s="123">
        <v>144</v>
      </c>
      <c r="H35" s="123">
        <v>148.80000000000001</v>
      </c>
      <c r="I35" s="123">
        <v>180</v>
      </c>
      <c r="J35" s="123"/>
      <c r="K35" s="124">
        <v>420</v>
      </c>
      <c r="L35" s="119">
        <v>420</v>
      </c>
      <c r="M35" s="125">
        <v>420</v>
      </c>
      <c r="N35" s="123">
        <v>420</v>
      </c>
      <c r="O35" s="106"/>
    </row>
    <row r="36" spans="1:15" s="107" customFormat="1" ht="14.4">
      <c r="A36" s="115"/>
      <c r="B36" s="115"/>
      <c r="C36" s="115"/>
      <c r="D36" s="122" t="s">
        <v>157</v>
      </c>
      <c r="E36" s="123">
        <v>518</v>
      </c>
      <c r="F36" s="123">
        <v>1496</v>
      </c>
      <c r="G36" s="123">
        <v>2568</v>
      </c>
      <c r="H36" s="123">
        <v>1506.55</v>
      </c>
      <c r="I36" s="123">
        <v>140</v>
      </c>
      <c r="J36" s="123"/>
      <c r="K36" s="124">
        <v>500</v>
      </c>
      <c r="L36" s="119">
        <v>500</v>
      </c>
      <c r="M36" s="125">
        <v>200</v>
      </c>
      <c r="N36" s="123">
        <v>200</v>
      </c>
      <c r="O36" s="106"/>
    </row>
    <row r="37" spans="1:15" s="107" customFormat="1" ht="14.4">
      <c r="A37" s="115"/>
      <c r="B37" s="115"/>
      <c r="C37" s="115"/>
      <c r="D37" s="122" t="s">
        <v>212</v>
      </c>
      <c r="E37" s="123">
        <v>72</v>
      </c>
      <c r="F37" s="123">
        <v>47</v>
      </c>
      <c r="G37" s="123">
        <v>1792</v>
      </c>
      <c r="H37" s="123">
        <v>1698.32</v>
      </c>
      <c r="I37" s="123">
        <v>1600</v>
      </c>
      <c r="J37" s="123"/>
      <c r="K37" s="124">
        <v>1520</v>
      </c>
      <c r="L37" s="119">
        <v>1000</v>
      </c>
      <c r="M37" s="125">
        <v>1000</v>
      </c>
      <c r="N37" s="123">
        <v>1000</v>
      </c>
      <c r="O37" s="106"/>
    </row>
    <row r="38" spans="1:15" s="107" customFormat="1" ht="14.4">
      <c r="A38" s="115"/>
      <c r="B38" s="115"/>
      <c r="C38" s="115"/>
      <c r="D38" s="122" t="s">
        <v>211</v>
      </c>
      <c r="E38" s="123">
        <v>3384</v>
      </c>
      <c r="F38" s="123">
        <v>816</v>
      </c>
      <c r="G38" s="123">
        <v>9011</v>
      </c>
      <c r="H38" s="123">
        <v>8946.65</v>
      </c>
      <c r="I38" s="123">
        <v>9000</v>
      </c>
      <c r="J38" s="123"/>
      <c r="K38" s="124">
        <v>9800</v>
      </c>
      <c r="L38" s="119">
        <v>9500</v>
      </c>
      <c r="M38" s="125">
        <v>9800</v>
      </c>
      <c r="N38" s="123">
        <v>9900</v>
      </c>
      <c r="O38" s="106"/>
    </row>
    <row r="39" spans="1:15" s="107" customFormat="1" ht="14.4">
      <c r="A39" s="115"/>
      <c r="B39" s="115"/>
      <c r="C39" s="115"/>
      <c r="D39" s="122" t="s">
        <v>158</v>
      </c>
      <c r="E39" s="123">
        <v>313</v>
      </c>
      <c r="F39" s="123">
        <v>238</v>
      </c>
      <c r="G39" s="123">
        <v>289</v>
      </c>
      <c r="H39" s="123">
        <v>169.32</v>
      </c>
      <c r="I39" s="123">
        <v>200</v>
      </c>
      <c r="J39" s="123"/>
      <c r="K39" s="124">
        <v>130</v>
      </c>
      <c r="L39" s="119">
        <v>150</v>
      </c>
      <c r="M39" s="125">
        <v>150</v>
      </c>
      <c r="N39" s="123">
        <v>150</v>
      </c>
      <c r="O39" s="106"/>
    </row>
    <row r="40" spans="1:15" s="107" customFormat="1" ht="14.4">
      <c r="A40" s="115"/>
      <c r="B40" s="115"/>
      <c r="C40" s="121" t="s">
        <v>130</v>
      </c>
      <c r="D40" s="122" t="s">
        <v>159</v>
      </c>
      <c r="E40" s="123">
        <v>880</v>
      </c>
      <c r="F40" s="123">
        <v>1319</v>
      </c>
      <c r="G40" s="123">
        <v>373</v>
      </c>
      <c r="H40" s="123">
        <v>340</v>
      </c>
      <c r="I40" s="123">
        <v>340</v>
      </c>
      <c r="J40" s="123"/>
      <c r="K40" s="124">
        <v>300</v>
      </c>
      <c r="L40" s="119">
        <v>300</v>
      </c>
      <c r="M40" s="125">
        <v>300</v>
      </c>
      <c r="N40" s="123">
        <v>300</v>
      </c>
      <c r="O40" s="106"/>
    </row>
    <row r="41" spans="1:15" s="107" customFormat="1" ht="14.4">
      <c r="A41" s="115"/>
      <c r="B41" s="115"/>
      <c r="C41" s="121" t="s">
        <v>124</v>
      </c>
      <c r="D41" s="122" t="s">
        <v>213</v>
      </c>
      <c r="E41" s="123"/>
      <c r="F41" s="123"/>
      <c r="G41" s="123"/>
      <c r="H41" s="123">
        <v>2322</v>
      </c>
      <c r="I41" s="123">
        <v>2000</v>
      </c>
      <c r="J41" s="123"/>
      <c r="K41" s="124">
        <v>4000</v>
      </c>
      <c r="L41" s="119">
        <v>4000</v>
      </c>
      <c r="M41" s="125">
        <v>3000</v>
      </c>
      <c r="N41" s="123">
        <v>3000</v>
      </c>
      <c r="O41" s="106"/>
    </row>
    <row r="42" spans="1:15" s="107" customFormat="1" ht="14.4">
      <c r="A42" s="115"/>
      <c r="B42" s="115">
        <v>229</v>
      </c>
      <c r="C42" s="115"/>
      <c r="D42" s="116" t="s">
        <v>160</v>
      </c>
      <c r="E42" s="117"/>
      <c r="F42" s="117"/>
      <c r="G42" s="117"/>
      <c r="H42" s="117"/>
      <c r="I42" s="117"/>
      <c r="J42" s="117"/>
      <c r="K42" s="118"/>
      <c r="L42" s="119"/>
      <c r="M42" s="120"/>
      <c r="N42" s="117"/>
      <c r="O42" s="106"/>
    </row>
    <row r="43" spans="1:15" s="107" customFormat="1" ht="14.4">
      <c r="A43" s="115"/>
      <c r="B43" s="115"/>
      <c r="C43" s="121" t="s">
        <v>161</v>
      </c>
      <c r="D43" s="122" t="s">
        <v>162</v>
      </c>
      <c r="E43" s="123">
        <v>50</v>
      </c>
      <c r="F43" s="123">
        <v>80</v>
      </c>
      <c r="G43" s="123">
        <v>60</v>
      </c>
      <c r="H43" s="123">
        <v>20</v>
      </c>
      <c r="I43" s="123">
        <v>80</v>
      </c>
      <c r="J43" s="123"/>
      <c r="K43" s="124">
        <v>0</v>
      </c>
      <c r="L43" s="119">
        <v>20</v>
      </c>
      <c r="M43" s="125">
        <v>20</v>
      </c>
      <c r="N43" s="123">
        <v>50</v>
      </c>
      <c r="O43" s="106"/>
    </row>
    <row r="44" spans="1:15" s="107" customFormat="1" ht="28.8">
      <c r="A44" s="108">
        <v>240</v>
      </c>
      <c r="B44" s="109"/>
      <c r="C44" s="109"/>
      <c r="D44" s="110" t="s">
        <v>163</v>
      </c>
      <c r="E44" s="111">
        <f>SUM(E45)</f>
        <v>282</v>
      </c>
      <c r="F44" s="111">
        <f t="shared" ref="F44:N44" si="8">SUM(F45)</f>
        <v>377</v>
      </c>
      <c r="G44" s="111">
        <f t="shared" si="8"/>
        <v>2</v>
      </c>
      <c r="H44" s="111">
        <f t="shared" si="8"/>
        <v>4.37</v>
      </c>
      <c r="I44" s="111">
        <f t="shared" si="8"/>
        <v>9</v>
      </c>
      <c r="J44" s="111">
        <f t="shared" si="8"/>
        <v>0</v>
      </c>
      <c r="K44" s="112">
        <f t="shared" si="8"/>
        <v>2</v>
      </c>
      <c r="L44" s="113">
        <f>SUM(L45)</f>
        <v>10</v>
      </c>
      <c r="M44" s="114">
        <f t="shared" si="8"/>
        <v>10</v>
      </c>
      <c r="N44" s="111">
        <f t="shared" si="8"/>
        <v>10</v>
      </c>
      <c r="O44" s="106"/>
    </row>
    <row r="45" spans="1:15" s="107" customFormat="1" ht="14.4">
      <c r="A45" s="115"/>
      <c r="B45" s="115">
        <v>242</v>
      </c>
      <c r="C45" s="115"/>
      <c r="D45" s="116" t="s">
        <v>164</v>
      </c>
      <c r="E45" s="117">
        <v>282</v>
      </c>
      <c r="F45" s="117">
        <v>377</v>
      </c>
      <c r="G45" s="117">
        <v>2</v>
      </c>
      <c r="H45" s="117">
        <v>4.37</v>
      </c>
      <c r="I45" s="117">
        <v>9</v>
      </c>
      <c r="J45" s="117"/>
      <c r="K45" s="118">
        <v>2</v>
      </c>
      <c r="L45" s="119">
        <v>10</v>
      </c>
      <c r="M45" s="120">
        <v>10</v>
      </c>
      <c r="N45" s="117">
        <v>10</v>
      </c>
      <c r="O45" s="106"/>
    </row>
    <row r="46" spans="1:15" s="107" customFormat="1" ht="14.4">
      <c r="A46" s="108">
        <v>290</v>
      </c>
      <c r="B46" s="109"/>
      <c r="C46" s="109"/>
      <c r="D46" s="110" t="s">
        <v>165</v>
      </c>
      <c r="E46" s="111">
        <f t="shared" ref="E46:K46" si="9">SUM(E47:E53)</f>
        <v>23121</v>
      </c>
      <c r="F46" s="111">
        <f t="shared" si="9"/>
        <v>131</v>
      </c>
      <c r="G46" s="111">
        <v>1183</v>
      </c>
      <c r="H46" s="111">
        <f t="shared" si="9"/>
        <v>3349.47</v>
      </c>
      <c r="I46" s="111">
        <f t="shared" si="9"/>
        <v>1500</v>
      </c>
      <c r="J46" s="111">
        <f t="shared" si="9"/>
        <v>0</v>
      </c>
      <c r="K46" s="112">
        <f t="shared" si="9"/>
        <v>777.49</v>
      </c>
      <c r="L46" s="113">
        <f>SUM(L47:L53)</f>
        <v>1200</v>
      </c>
      <c r="M46" s="114">
        <f>SUM(M47:M53)</f>
        <v>1500</v>
      </c>
      <c r="N46" s="111">
        <f>SUM(N47:N53)</f>
        <v>1700</v>
      </c>
      <c r="O46" s="106"/>
    </row>
    <row r="47" spans="1:15" s="107" customFormat="1" ht="28.8">
      <c r="A47" s="136"/>
      <c r="B47" s="136">
        <v>291</v>
      </c>
      <c r="C47" s="136"/>
      <c r="D47" s="137" t="s">
        <v>166</v>
      </c>
      <c r="E47" s="138">
        <v>12335</v>
      </c>
      <c r="F47" s="138"/>
      <c r="G47" s="138"/>
      <c r="H47" s="138"/>
      <c r="I47" s="138"/>
      <c r="J47" s="138"/>
      <c r="K47" s="139"/>
      <c r="L47" s="140"/>
      <c r="M47" s="141"/>
      <c r="N47" s="138"/>
      <c r="O47" s="106"/>
    </row>
    <row r="48" spans="1:15" s="107" customFormat="1" ht="14.4">
      <c r="A48" s="115"/>
      <c r="B48" s="115"/>
      <c r="C48" s="121" t="s">
        <v>130</v>
      </c>
      <c r="D48" s="122" t="s">
        <v>167</v>
      </c>
      <c r="E48" s="123">
        <v>10416</v>
      </c>
      <c r="F48" s="123"/>
      <c r="G48" s="123"/>
      <c r="H48" s="123"/>
      <c r="I48" s="123"/>
      <c r="J48" s="123"/>
      <c r="K48" s="124"/>
      <c r="L48" s="119"/>
      <c r="M48" s="125"/>
      <c r="N48" s="123"/>
      <c r="O48" s="106"/>
    </row>
    <row r="49" spans="1:15" s="107" customFormat="1" ht="14.4">
      <c r="A49" s="115"/>
      <c r="B49" s="115"/>
      <c r="C49" s="115"/>
      <c r="D49" s="122" t="s">
        <v>214</v>
      </c>
      <c r="E49" s="123"/>
      <c r="F49" s="192"/>
      <c r="G49" s="142"/>
      <c r="H49" s="142"/>
      <c r="I49" s="142"/>
      <c r="J49" s="142"/>
      <c r="K49" s="143"/>
      <c r="L49" s="140"/>
      <c r="M49" s="144"/>
      <c r="N49" s="142"/>
      <c r="O49" s="106"/>
    </row>
    <row r="50" spans="1:15" s="107" customFormat="1" ht="14.4">
      <c r="A50" s="115"/>
      <c r="B50" s="115">
        <v>292</v>
      </c>
      <c r="C50" s="115"/>
      <c r="D50" s="116" t="s">
        <v>168</v>
      </c>
      <c r="E50" s="117"/>
      <c r="F50" s="117"/>
      <c r="G50" s="117"/>
      <c r="H50" s="117"/>
      <c r="I50" s="117"/>
      <c r="J50" s="117"/>
      <c r="K50" s="118"/>
      <c r="L50" s="119"/>
      <c r="M50" s="120"/>
      <c r="N50" s="117"/>
      <c r="O50" s="106"/>
    </row>
    <row r="51" spans="1:15" s="107" customFormat="1" ht="14.4">
      <c r="A51" s="115"/>
      <c r="B51" s="115"/>
      <c r="C51" s="121" t="s">
        <v>137</v>
      </c>
      <c r="D51" s="122" t="s">
        <v>169</v>
      </c>
      <c r="E51" s="117">
        <v>370</v>
      </c>
      <c r="F51" s="117">
        <v>131</v>
      </c>
      <c r="G51" s="117">
        <v>0</v>
      </c>
      <c r="H51" s="117">
        <v>704.81</v>
      </c>
      <c r="I51" s="117">
        <v>800</v>
      </c>
      <c r="J51" s="117"/>
      <c r="K51" s="118">
        <v>306.05</v>
      </c>
      <c r="L51" s="119">
        <v>500</v>
      </c>
      <c r="M51" s="120">
        <v>800</v>
      </c>
      <c r="N51" s="117">
        <v>900</v>
      </c>
      <c r="O51" s="106"/>
    </row>
    <row r="52" spans="1:15" s="107" customFormat="1" ht="14.4">
      <c r="A52" s="115"/>
      <c r="B52" s="115"/>
      <c r="C52" s="145" t="s">
        <v>170</v>
      </c>
      <c r="D52" s="122" t="s">
        <v>171</v>
      </c>
      <c r="E52" s="123"/>
      <c r="F52" s="123"/>
      <c r="G52" s="123">
        <v>1183</v>
      </c>
      <c r="H52" s="123">
        <v>2134.1799999999998</v>
      </c>
      <c r="I52" s="123">
        <v>200</v>
      </c>
      <c r="J52" s="123"/>
      <c r="K52" s="124">
        <v>100</v>
      </c>
      <c r="L52" s="119">
        <v>200</v>
      </c>
      <c r="M52" s="125">
        <v>200</v>
      </c>
      <c r="N52" s="123">
        <v>300</v>
      </c>
      <c r="O52" s="106"/>
    </row>
    <row r="53" spans="1:15" s="107" customFormat="1" ht="14.4">
      <c r="A53" s="115"/>
      <c r="B53" s="115"/>
      <c r="C53" s="121" t="s">
        <v>172</v>
      </c>
      <c r="D53" s="122" t="s">
        <v>173</v>
      </c>
      <c r="E53" s="123"/>
      <c r="F53" s="123"/>
      <c r="G53" s="123">
        <v>0</v>
      </c>
      <c r="H53" s="123">
        <v>510.48</v>
      </c>
      <c r="I53" s="123">
        <v>500</v>
      </c>
      <c r="J53" s="123"/>
      <c r="K53" s="124">
        <v>371.44</v>
      </c>
      <c r="L53" s="119">
        <v>500</v>
      </c>
      <c r="M53" s="125">
        <v>500</v>
      </c>
      <c r="N53" s="123">
        <v>500</v>
      </c>
      <c r="O53" s="106"/>
    </row>
    <row r="54" spans="1:15" s="107" customFormat="1" ht="14.4">
      <c r="A54" s="128">
        <v>300</v>
      </c>
      <c r="B54" s="129"/>
      <c r="C54" s="129"/>
      <c r="D54" s="130" t="s">
        <v>174</v>
      </c>
      <c r="E54" s="131">
        <f>E55</f>
        <v>480927</v>
      </c>
      <c r="F54" s="131">
        <f t="shared" ref="F54:K54" si="10">F55</f>
        <v>496249</v>
      </c>
      <c r="G54" s="131">
        <f t="shared" si="10"/>
        <v>120395</v>
      </c>
      <c r="H54" s="131">
        <f t="shared" si="10"/>
        <v>128419.95000000001</v>
      </c>
      <c r="I54" s="131">
        <f t="shared" si="10"/>
        <v>112793</v>
      </c>
      <c r="J54" s="131">
        <f t="shared" si="10"/>
        <v>0</v>
      </c>
      <c r="K54" s="132">
        <f t="shared" si="10"/>
        <v>128223.25000000001</v>
      </c>
      <c r="L54" s="133">
        <f>L55</f>
        <v>150510</v>
      </c>
      <c r="M54" s="134">
        <f>M55</f>
        <v>112925</v>
      </c>
      <c r="N54" s="131">
        <f>N55</f>
        <v>113425</v>
      </c>
      <c r="O54" s="106"/>
    </row>
    <row r="55" spans="1:15" s="107" customFormat="1" ht="14.4">
      <c r="A55" s="108">
        <v>310</v>
      </c>
      <c r="B55" s="109"/>
      <c r="C55" s="109"/>
      <c r="D55" s="110" t="s">
        <v>175</v>
      </c>
      <c r="E55" s="111">
        <f>SUM(E57:E73)</f>
        <v>480927</v>
      </c>
      <c r="F55" s="111">
        <f t="shared" ref="F55:K55" si="11">SUM(F56:F73)</f>
        <v>496249</v>
      </c>
      <c r="G55" s="111">
        <f t="shared" si="11"/>
        <v>120395</v>
      </c>
      <c r="H55" s="111">
        <f t="shared" si="11"/>
        <v>128419.95000000001</v>
      </c>
      <c r="I55" s="111">
        <f t="shared" si="11"/>
        <v>112793</v>
      </c>
      <c r="J55" s="111">
        <f t="shared" si="11"/>
        <v>0</v>
      </c>
      <c r="K55" s="112">
        <f t="shared" si="11"/>
        <v>128223.25000000001</v>
      </c>
      <c r="L55" s="113">
        <f>SUM(L56:L73)</f>
        <v>150510</v>
      </c>
      <c r="M55" s="114">
        <f>SUM(M56:M73)</f>
        <v>112925</v>
      </c>
      <c r="N55" s="111">
        <f>SUM(N56:N73)</f>
        <v>113425</v>
      </c>
      <c r="O55" s="106"/>
    </row>
    <row r="56" spans="1:15" s="107" customFormat="1" ht="14.4">
      <c r="A56" s="115"/>
      <c r="B56" s="115">
        <v>311</v>
      </c>
      <c r="C56" s="115"/>
      <c r="D56" s="116" t="s">
        <v>176</v>
      </c>
      <c r="E56" s="117"/>
      <c r="F56" s="117"/>
      <c r="G56" s="117">
        <v>0</v>
      </c>
      <c r="H56" s="117">
        <v>2847</v>
      </c>
      <c r="I56" s="117">
        <v>0</v>
      </c>
      <c r="J56" s="117"/>
      <c r="K56" s="118">
        <v>0</v>
      </c>
      <c r="L56" s="119">
        <v>0</v>
      </c>
      <c r="M56" s="120">
        <v>0</v>
      </c>
      <c r="N56" s="120">
        <v>0</v>
      </c>
      <c r="O56" s="106"/>
    </row>
    <row r="57" spans="1:15" s="107" customFormat="1" ht="14.4">
      <c r="A57" s="115"/>
      <c r="B57" s="115">
        <v>312</v>
      </c>
      <c r="C57" s="115"/>
      <c r="D57" s="116" t="s">
        <v>177</v>
      </c>
      <c r="E57" s="117"/>
      <c r="F57" s="117"/>
      <c r="G57" s="117"/>
      <c r="H57" s="117"/>
      <c r="I57" s="117"/>
      <c r="J57" s="117"/>
      <c r="K57" s="118"/>
      <c r="L57" s="119"/>
      <c r="M57" s="120"/>
      <c r="N57" s="120"/>
      <c r="O57" s="106"/>
    </row>
    <row r="58" spans="1:15" s="107" customFormat="1" ht="14.4">
      <c r="A58" s="115"/>
      <c r="B58" s="115"/>
      <c r="C58" s="121" t="s">
        <v>128</v>
      </c>
      <c r="D58" s="122" t="s">
        <v>178</v>
      </c>
      <c r="E58" s="123"/>
      <c r="F58" s="123"/>
      <c r="G58" s="123"/>
      <c r="H58" s="123"/>
      <c r="I58" s="123"/>
      <c r="J58" s="123"/>
      <c r="K58" s="124"/>
      <c r="L58" s="119"/>
      <c r="M58" s="125"/>
      <c r="N58" s="125"/>
      <c r="O58" s="106"/>
    </row>
    <row r="59" spans="1:15" s="107" customFormat="1" ht="14.4">
      <c r="A59" s="115"/>
      <c r="B59" s="115"/>
      <c r="C59" s="115"/>
      <c r="D59" s="146" t="s">
        <v>179</v>
      </c>
      <c r="E59" s="123">
        <v>14146</v>
      </c>
      <c r="F59" s="123">
        <v>22656</v>
      </c>
      <c r="G59" s="123">
        <v>1676</v>
      </c>
      <c r="H59" s="123">
        <v>5151.9399999999996</v>
      </c>
      <c r="I59" s="123">
        <v>4570</v>
      </c>
      <c r="J59" s="123"/>
      <c r="K59" s="124">
        <v>14459.13</v>
      </c>
      <c r="L59" s="140">
        <v>40600</v>
      </c>
      <c r="M59" s="125">
        <v>3500</v>
      </c>
      <c r="N59" s="125">
        <v>3500</v>
      </c>
      <c r="O59" s="106"/>
    </row>
    <row r="60" spans="1:15" s="107" customFormat="1" ht="14.4">
      <c r="A60" s="115"/>
      <c r="B60" s="115"/>
      <c r="C60" s="115"/>
      <c r="D60" s="122" t="s">
        <v>180</v>
      </c>
      <c r="E60" s="123"/>
      <c r="F60" s="123">
        <v>39141</v>
      </c>
      <c r="G60" s="123">
        <v>1475</v>
      </c>
      <c r="H60" s="123">
        <v>9700</v>
      </c>
      <c r="I60" s="123">
        <v>4000</v>
      </c>
      <c r="J60" s="123"/>
      <c r="K60" s="124">
        <v>4773.76</v>
      </c>
      <c r="L60" s="119">
        <v>5000</v>
      </c>
      <c r="M60" s="125">
        <v>4100</v>
      </c>
      <c r="N60" s="125">
        <v>4200</v>
      </c>
      <c r="O60" s="106"/>
    </row>
    <row r="61" spans="1:15" s="107" customFormat="1" ht="14.4">
      <c r="A61" s="115"/>
      <c r="B61" s="115"/>
      <c r="C61" s="115"/>
      <c r="D61" s="122" t="s">
        <v>181</v>
      </c>
      <c r="E61" s="123"/>
      <c r="F61" s="123"/>
      <c r="G61" s="123">
        <v>3475</v>
      </c>
      <c r="H61" s="123">
        <v>8362.44</v>
      </c>
      <c r="I61" s="123">
        <v>4000</v>
      </c>
      <c r="J61" s="123"/>
      <c r="K61" s="124">
        <v>5000</v>
      </c>
      <c r="L61" s="119">
        <v>5000</v>
      </c>
      <c r="M61" s="125">
        <v>4100</v>
      </c>
      <c r="N61" s="125">
        <v>4200</v>
      </c>
      <c r="O61" s="106"/>
    </row>
    <row r="62" spans="1:15" s="107" customFormat="1" ht="14.4">
      <c r="A62" s="115"/>
      <c r="B62" s="115"/>
      <c r="C62" s="115"/>
      <c r="D62" s="122" t="s">
        <v>203</v>
      </c>
      <c r="E62" s="123">
        <v>245</v>
      </c>
      <c r="F62" s="123">
        <v>243</v>
      </c>
      <c r="G62" s="123">
        <v>72</v>
      </c>
      <c r="H62" s="123">
        <v>74.41</v>
      </c>
      <c r="I62" s="123">
        <v>80</v>
      </c>
      <c r="J62" s="123"/>
      <c r="K62" s="124">
        <v>75</v>
      </c>
      <c r="L62" s="119">
        <v>75</v>
      </c>
      <c r="M62" s="125">
        <v>75</v>
      </c>
      <c r="N62" s="125">
        <v>75</v>
      </c>
      <c r="O62" s="106"/>
    </row>
    <row r="63" spans="1:15" s="107" customFormat="1" ht="14.4">
      <c r="A63" s="115"/>
      <c r="B63" s="115"/>
      <c r="C63" s="115"/>
      <c r="D63" s="122" t="s">
        <v>182</v>
      </c>
      <c r="E63" s="123">
        <v>805</v>
      </c>
      <c r="F63" s="123">
        <v>803</v>
      </c>
      <c r="G63" s="123">
        <v>256</v>
      </c>
      <c r="H63" s="123">
        <v>262.02</v>
      </c>
      <c r="I63" s="123">
        <v>265</v>
      </c>
      <c r="J63" s="123"/>
      <c r="K63" s="124">
        <v>262.36</v>
      </c>
      <c r="L63" s="119">
        <v>265</v>
      </c>
      <c r="M63" s="125">
        <v>270</v>
      </c>
      <c r="N63" s="125">
        <v>270</v>
      </c>
      <c r="O63" s="106"/>
    </row>
    <row r="64" spans="1:15" s="107" customFormat="1" ht="14.4">
      <c r="A64" s="115"/>
      <c r="B64" s="115"/>
      <c r="C64" s="115"/>
      <c r="D64" s="122" t="s">
        <v>183</v>
      </c>
      <c r="E64" s="123">
        <v>5115</v>
      </c>
      <c r="F64" s="123">
        <v>15919</v>
      </c>
      <c r="G64" s="123">
        <v>2187</v>
      </c>
      <c r="H64" s="123">
        <v>2118.54</v>
      </c>
      <c r="I64" s="123">
        <v>3530</v>
      </c>
      <c r="J64" s="123"/>
      <c r="K64" s="124">
        <v>2331.33</v>
      </c>
      <c r="L64" s="119">
        <v>2500</v>
      </c>
      <c r="M64" s="125">
        <v>2600</v>
      </c>
      <c r="N64" s="125">
        <v>2700</v>
      </c>
      <c r="O64" s="106"/>
    </row>
    <row r="65" spans="1:17" s="107" customFormat="1" ht="14.4">
      <c r="A65" s="115"/>
      <c r="B65" s="115"/>
      <c r="C65" s="115"/>
      <c r="D65" s="122" t="s">
        <v>184</v>
      </c>
      <c r="E65" s="123">
        <v>3519</v>
      </c>
      <c r="F65" s="123">
        <v>3851</v>
      </c>
      <c r="G65" s="123">
        <v>508</v>
      </c>
      <c r="H65" s="123">
        <v>348.6</v>
      </c>
      <c r="I65" s="123">
        <v>350</v>
      </c>
      <c r="J65" s="123"/>
      <c r="K65" s="124">
        <v>398.4</v>
      </c>
      <c r="L65" s="119">
        <v>400</v>
      </c>
      <c r="M65" s="125">
        <v>400</v>
      </c>
      <c r="N65" s="125">
        <v>400</v>
      </c>
      <c r="O65" s="106"/>
    </row>
    <row r="66" spans="1:17" s="107" customFormat="1" ht="14.4">
      <c r="A66" s="115"/>
      <c r="B66" s="115"/>
      <c r="C66" s="115"/>
      <c r="D66" s="122" t="s">
        <v>56</v>
      </c>
      <c r="E66" s="123">
        <v>414871</v>
      </c>
      <c r="F66" s="123">
        <v>404666</v>
      </c>
      <c r="G66" s="123">
        <v>67442</v>
      </c>
      <c r="H66" s="123">
        <v>64824</v>
      </c>
      <c r="I66" s="123">
        <v>63336</v>
      </c>
      <c r="J66" s="123"/>
      <c r="K66" s="124">
        <v>63705</v>
      </c>
      <c r="L66" s="119">
        <v>60475</v>
      </c>
      <c r="M66" s="125">
        <v>61280</v>
      </c>
      <c r="N66" s="125">
        <v>61280</v>
      </c>
      <c r="O66" s="106"/>
    </row>
    <row r="67" spans="1:17" s="107" customFormat="1" ht="14.4">
      <c r="A67" s="115"/>
      <c r="B67" s="115"/>
      <c r="C67" s="115"/>
      <c r="D67" s="122" t="s">
        <v>204</v>
      </c>
      <c r="E67" s="123">
        <v>30022</v>
      </c>
      <c r="F67" s="123">
        <v>2176</v>
      </c>
      <c r="G67" s="123">
        <v>40</v>
      </c>
      <c r="H67" s="123">
        <v>34.299999999999997</v>
      </c>
      <c r="I67" s="123">
        <v>40</v>
      </c>
      <c r="J67" s="123"/>
      <c r="K67" s="124">
        <v>34.299999999999997</v>
      </c>
      <c r="L67" s="119">
        <v>35</v>
      </c>
      <c r="M67" s="125">
        <v>40</v>
      </c>
      <c r="N67" s="125">
        <v>40</v>
      </c>
      <c r="O67" s="106"/>
    </row>
    <row r="68" spans="1:17" s="107" customFormat="1" ht="14.4">
      <c r="A68" s="115"/>
      <c r="B68" s="115"/>
      <c r="C68" s="115"/>
      <c r="D68" s="122" t="s">
        <v>205</v>
      </c>
      <c r="E68" s="123"/>
      <c r="F68" s="123"/>
      <c r="G68" s="123">
        <v>0</v>
      </c>
      <c r="H68" s="123">
        <v>8963.6</v>
      </c>
      <c r="I68" s="123">
        <v>11592</v>
      </c>
      <c r="J68" s="123"/>
      <c r="K68" s="124">
        <v>14461.72</v>
      </c>
      <c r="L68" s="119">
        <v>13900</v>
      </c>
      <c r="M68" s="125">
        <v>13900</v>
      </c>
      <c r="N68" s="125">
        <v>13900</v>
      </c>
      <c r="O68" s="106"/>
    </row>
    <row r="69" spans="1:17" s="107" customFormat="1" ht="14.4">
      <c r="A69" s="115"/>
      <c r="B69" s="115"/>
      <c r="C69" s="115"/>
      <c r="D69" s="122" t="s">
        <v>208</v>
      </c>
      <c r="E69" s="123"/>
      <c r="F69" s="123"/>
      <c r="G69" s="123">
        <v>17715</v>
      </c>
      <c r="H69" s="123">
        <v>18769.64</v>
      </c>
      <c r="I69" s="123">
        <v>19690</v>
      </c>
      <c r="J69" s="123"/>
      <c r="K69" s="124">
        <v>17398.2</v>
      </c>
      <c r="L69" s="119">
        <v>20320</v>
      </c>
      <c r="M69" s="125">
        <v>20320</v>
      </c>
      <c r="N69" s="125">
        <v>20320</v>
      </c>
      <c r="O69" s="106"/>
    </row>
    <row r="70" spans="1:17" s="107" customFormat="1" ht="14.4">
      <c r="A70" s="115"/>
      <c r="B70" s="115"/>
      <c r="C70" s="115"/>
      <c r="D70" s="122" t="s">
        <v>109</v>
      </c>
      <c r="E70" s="123"/>
      <c r="F70" s="123"/>
      <c r="G70" s="123">
        <v>723</v>
      </c>
      <c r="H70" s="123">
        <v>738.42</v>
      </c>
      <c r="I70" s="123">
        <v>740</v>
      </c>
      <c r="J70" s="123"/>
      <c r="K70" s="124">
        <v>736.56</v>
      </c>
      <c r="L70" s="119">
        <v>1340</v>
      </c>
      <c r="M70" s="125">
        <v>1340</v>
      </c>
      <c r="N70" s="125">
        <v>1340</v>
      </c>
      <c r="O70" s="106"/>
    </row>
    <row r="71" spans="1:17" s="107" customFormat="1" ht="14.4">
      <c r="A71" s="115"/>
      <c r="B71" s="115"/>
      <c r="C71" s="115"/>
      <c r="D71" s="122" t="s">
        <v>206</v>
      </c>
      <c r="E71" s="123"/>
      <c r="F71" s="123">
        <v>6794</v>
      </c>
      <c r="G71" s="123">
        <v>3759</v>
      </c>
      <c r="H71" s="123">
        <v>1625.05</v>
      </c>
      <c r="I71" s="123">
        <v>0</v>
      </c>
      <c r="J71" s="123"/>
      <c r="K71" s="124">
        <v>1625</v>
      </c>
      <c r="L71" s="119">
        <v>0</v>
      </c>
      <c r="M71" s="125">
        <v>0</v>
      </c>
      <c r="N71" s="125">
        <v>0</v>
      </c>
      <c r="O71" s="106"/>
    </row>
    <row r="72" spans="1:17" s="98" customFormat="1" ht="14.4">
      <c r="A72" s="136"/>
      <c r="B72" s="136"/>
      <c r="C72" s="136"/>
      <c r="D72" s="146" t="s">
        <v>207</v>
      </c>
      <c r="E72" s="142"/>
      <c r="F72" s="142"/>
      <c r="G72" s="142">
        <v>20451</v>
      </c>
      <c r="H72" s="142">
        <v>1036</v>
      </c>
      <c r="I72" s="142">
        <v>0</v>
      </c>
      <c r="J72" s="142"/>
      <c r="K72" s="143">
        <v>2470</v>
      </c>
      <c r="L72" s="140">
        <v>0</v>
      </c>
      <c r="M72" s="144">
        <v>0</v>
      </c>
      <c r="N72" s="144">
        <v>0</v>
      </c>
      <c r="O72" s="96"/>
    </row>
    <row r="73" spans="1:17" s="107" customFormat="1" ht="15" thickBot="1">
      <c r="A73" s="115"/>
      <c r="B73" s="115"/>
      <c r="C73" s="115"/>
      <c r="D73" s="122" t="s">
        <v>185</v>
      </c>
      <c r="E73" s="117">
        <v>12204</v>
      </c>
      <c r="F73" s="117"/>
      <c r="G73" s="117">
        <v>616</v>
      </c>
      <c r="H73" s="117">
        <v>3563.99</v>
      </c>
      <c r="I73" s="117">
        <v>600</v>
      </c>
      <c r="J73" s="117"/>
      <c r="K73" s="118">
        <v>492.49</v>
      </c>
      <c r="L73" s="119">
        <v>600</v>
      </c>
      <c r="M73" s="187">
        <v>1000</v>
      </c>
      <c r="N73" s="118">
        <v>1200</v>
      </c>
      <c r="O73" s="106"/>
    </row>
    <row r="74" spans="1:17" s="107" customFormat="1" ht="12.75" hidden="1" customHeight="1">
      <c r="A74" s="231"/>
      <c r="B74" s="232"/>
      <c r="C74" s="232"/>
      <c r="D74" s="233"/>
      <c r="E74" s="147">
        <v>2010</v>
      </c>
      <c r="F74" s="147">
        <v>2011</v>
      </c>
      <c r="G74" s="234"/>
      <c r="H74" s="234"/>
      <c r="I74" s="234"/>
      <c r="J74" s="234"/>
      <c r="K74" s="176"/>
      <c r="L74" s="184">
        <v>2013</v>
      </c>
      <c r="M74" s="180">
        <v>2014</v>
      </c>
      <c r="N74" s="147">
        <v>2015</v>
      </c>
    </row>
    <row r="75" spans="1:17" s="107" customFormat="1" ht="43.8" hidden="1" thickBot="1">
      <c r="A75" s="148" t="s">
        <v>113</v>
      </c>
      <c r="B75" s="148" t="s">
        <v>114</v>
      </c>
      <c r="C75" s="148" t="s">
        <v>115</v>
      </c>
      <c r="D75" s="149" t="s">
        <v>116</v>
      </c>
      <c r="E75" s="150" t="s">
        <v>89</v>
      </c>
      <c r="F75" s="150" t="s">
        <v>89</v>
      </c>
      <c r="G75" s="150" t="s">
        <v>89</v>
      </c>
      <c r="H75" s="150"/>
      <c r="I75" s="150" t="s">
        <v>186</v>
      </c>
      <c r="J75" s="150" t="s">
        <v>187</v>
      </c>
      <c r="K75" s="177"/>
      <c r="L75" s="185" t="s">
        <v>90</v>
      </c>
      <c r="M75" s="181" t="s">
        <v>92</v>
      </c>
      <c r="N75" s="150" t="s">
        <v>92</v>
      </c>
    </row>
    <row r="76" spans="1:17" s="154" customFormat="1" ht="15" hidden="1" thickBot="1">
      <c r="A76" s="151"/>
      <c r="B76" s="152"/>
      <c r="C76" s="152"/>
      <c r="D76" s="151"/>
      <c r="E76" s="153"/>
      <c r="F76" s="153"/>
      <c r="G76" s="153"/>
      <c r="H76" s="153"/>
      <c r="I76" s="153"/>
      <c r="J76" s="153"/>
      <c r="K76" s="153"/>
      <c r="L76" s="186"/>
      <c r="M76" s="153"/>
      <c r="N76" s="153"/>
    </row>
    <row r="77" spans="1:17" s="107" customFormat="1" ht="30" customHeight="1" thickBot="1">
      <c r="A77" s="221" t="s">
        <v>188</v>
      </c>
      <c r="B77" s="222"/>
      <c r="C77" s="222"/>
      <c r="D77" s="92" t="s">
        <v>120</v>
      </c>
      <c r="E77" s="93">
        <f>E78+E81</f>
        <v>476112</v>
      </c>
      <c r="F77" s="93">
        <f t="shared" ref="F77:K77" si="12">F78+F81</f>
        <v>648450</v>
      </c>
      <c r="G77" s="93">
        <f>G78+G81</f>
        <v>23918</v>
      </c>
      <c r="H77" s="93">
        <f>H78+H81</f>
        <v>69988.91</v>
      </c>
      <c r="I77" s="93">
        <f t="shared" si="12"/>
        <v>648016</v>
      </c>
      <c r="J77" s="93">
        <f t="shared" si="12"/>
        <v>0</v>
      </c>
      <c r="K77" s="94">
        <f t="shared" si="12"/>
        <v>128581.7</v>
      </c>
      <c r="L77" s="183">
        <f>L78+L81</f>
        <v>1025600</v>
      </c>
      <c r="M77" s="179">
        <f>M78+M81</f>
        <v>0</v>
      </c>
      <c r="N77" s="95">
        <f>N78+N81</f>
        <v>0</v>
      </c>
      <c r="O77" s="199"/>
      <c r="P77" s="199"/>
      <c r="Q77" s="199"/>
    </row>
    <row r="78" spans="1:17" s="107" customFormat="1" ht="14.4">
      <c r="A78" s="128">
        <v>230</v>
      </c>
      <c r="B78" s="155"/>
      <c r="C78" s="155"/>
      <c r="D78" s="130" t="s">
        <v>188</v>
      </c>
      <c r="E78" s="156">
        <f>SUM(E79)</f>
        <v>13851</v>
      </c>
      <c r="F78" s="156">
        <f t="shared" ref="F78:N79" si="13">SUM(F79)</f>
        <v>510</v>
      </c>
      <c r="G78" s="156">
        <f t="shared" si="13"/>
        <v>4554</v>
      </c>
      <c r="H78" s="156">
        <f t="shared" si="13"/>
        <v>289</v>
      </c>
      <c r="I78" s="156">
        <f t="shared" si="13"/>
        <v>500</v>
      </c>
      <c r="J78" s="156">
        <f t="shared" si="13"/>
        <v>0</v>
      </c>
      <c r="K78" s="157">
        <f t="shared" si="13"/>
        <v>15000</v>
      </c>
      <c r="L78" s="158">
        <f>SUM(L79)</f>
        <v>500</v>
      </c>
      <c r="M78" s="159">
        <f>SUM(M79)</f>
        <v>0</v>
      </c>
      <c r="N78" s="156">
        <f>SUM(N79)</f>
        <v>0</v>
      </c>
      <c r="O78" s="198"/>
      <c r="P78" s="198"/>
      <c r="Q78" s="198"/>
    </row>
    <row r="79" spans="1:17" s="107" customFormat="1" ht="14.4">
      <c r="A79" s="160"/>
      <c r="B79" s="108">
        <v>233</v>
      </c>
      <c r="C79" s="160"/>
      <c r="D79" s="110" t="s">
        <v>189</v>
      </c>
      <c r="E79" s="161">
        <f>SUM(E80)</f>
        <v>13851</v>
      </c>
      <c r="F79" s="161">
        <f t="shared" si="13"/>
        <v>510</v>
      </c>
      <c r="G79" s="161">
        <v>4554</v>
      </c>
      <c r="H79" s="161">
        <v>289</v>
      </c>
      <c r="I79" s="161">
        <f t="shared" si="13"/>
        <v>500</v>
      </c>
      <c r="J79" s="161">
        <f t="shared" si="13"/>
        <v>0</v>
      </c>
      <c r="K79" s="162">
        <f t="shared" si="13"/>
        <v>15000</v>
      </c>
      <c r="L79" s="163">
        <f>SUM(L80)</f>
        <v>500</v>
      </c>
      <c r="M79" s="164">
        <f t="shared" si="13"/>
        <v>0</v>
      </c>
      <c r="N79" s="161">
        <f t="shared" si="13"/>
        <v>0</v>
      </c>
    </row>
    <row r="80" spans="1:17" s="107" customFormat="1" ht="14.4">
      <c r="A80" s="115"/>
      <c r="B80" s="115"/>
      <c r="C80" s="115"/>
      <c r="D80" s="122" t="s">
        <v>190</v>
      </c>
      <c r="E80" s="117">
        <v>13851</v>
      </c>
      <c r="F80" s="117">
        <v>510</v>
      </c>
      <c r="G80" s="117">
        <v>4554</v>
      </c>
      <c r="H80" s="117">
        <v>289.25</v>
      </c>
      <c r="I80" s="117">
        <v>500</v>
      </c>
      <c r="J80" s="117"/>
      <c r="K80" s="118">
        <v>15000</v>
      </c>
      <c r="L80" s="119">
        <v>500</v>
      </c>
      <c r="M80" s="120">
        <v>0</v>
      </c>
      <c r="N80" s="117">
        <v>0</v>
      </c>
    </row>
    <row r="81" spans="1:17" s="107" customFormat="1" ht="14.4">
      <c r="A81" s="128">
        <v>320</v>
      </c>
      <c r="B81" s="129"/>
      <c r="C81" s="129"/>
      <c r="D81" s="130" t="s">
        <v>191</v>
      </c>
      <c r="E81" s="131">
        <f>SUM(E82)</f>
        <v>462261</v>
      </c>
      <c r="F81" s="131">
        <f t="shared" ref="F81:N81" si="14">SUM(F82)</f>
        <v>647940</v>
      </c>
      <c r="G81" s="131">
        <f t="shared" si="14"/>
        <v>19364</v>
      </c>
      <c r="H81" s="131">
        <f t="shared" si="14"/>
        <v>69699.91</v>
      </c>
      <c r="I81" s="131">
        <f t="shared" si="14"/>
        <v>647516</v>
      </c>
      <c r="J81" s="131">
        <f t="shared" si="14"/>
        <v>0</v>
      </c>
      <c r="K81" s="132">
        <f t="shared" si="14"/>
        <v>113581.7</v>
      </c>
      <c r="L81" s="133">
        <f>SUM(L82)</f>
        <v>1025100</v>
      </c>
      <c r="M81" s="134">
        <f t="shared" si="14"/>
        <v>0</v>
      </c>
      <c r="N81" s="131">
        <f t="shared" si="14"/>
        <v>0</v>
      </c>
      <c r="O81" s="217"/>
      <c r="P81" s="218"/>
      <c r="Q81" s="218"/>
    </row>
    <row r="82" spans="1:17" s="107" customFormat="1" ht="14.4">
      <c r="A82" s="109"/>
      <c r="B82" s="108">
        <v>321</v>
      </c>
      <c r="C82" s="109"/>
      <c r="D82" s="110" t="s">
        <v>176</v>
      </c>
      <c r="E82" s="111">
        <f>SUM(E83:E86)</f>
        <v>462261</v>
      </c>
      <c r="F82" s="111">
        <f>SUM(F83:F86)</f>
        <v>647940</v>
      </c>
      <c r="G82" s="111">
        <f t="shared" ref="G82:K82" si="15">SUM(G83:G88)</f>
        <v>19364</v>
      </c>
      <c r="H82" s="111">
        <f t="shared" si="15"/>
        <v>69699.91</v>
      </c>
      <c r="I82" s="111">
        <f t="shared" si="15"/>
        <v>647516</v>
      </c>
      <c r="J82" s="111">
        <f t="shared" si="15"/>
        <v>0</v>
      </c>
      <c r="K82" s="112">
        <f t="shared" si="15"/>
        <v>113581.7</v>
      </c>
      <c r="L82" s="113">
        <f>SUM(L83:L88)</f>
        <v>1025100</v>
      </c>
      <c r="M82" s="114">
        <f>SUM(M83:M88)</f>
        <v>0</v>
      </c>
      <c r="N82" s="111">
        <f>SUM(N83:N88)</f>
        <v>0</v>
      </c>
      <c r="O82" s="199"/>
      <c r="P82" s="199"/>
      <c r="Q82" s="199"/>
    </row>
    <row r="83" spans="1:17" s="107" customFormat="1" ht="14.4">
      <c r="A83" s="115"/>
      <c r="B83" s="115"/>
      <c r="C83" s="115"/>
      <c r="D83" s="122" t="s">
        <v>209</v>
      </c>
      <c r="E83" s="123">
        <v>462261</v>
      </c>
      <c r="F83" s="123">
        <v>647940</v>
      </c>
      <c r="G83" s="123">
        <v>13554</v>
      </c>
      <c r="H83" s="123">
        <v>11610.6</v>
      </c>
      <c r="I83" s="123">
        <v>0</v>
      </c>
      <c r="J83" s="123"/>
      <c r="K83" s="124">
        <v>0</v>
      </c>
      <c r="L83" s="119">
        <v>42700</v>
      </c>
      <c r="M83" s="120">
        <v>0</v>
      </c>
      <c r="N83" s="117">
        <v>0</v>
      </c>
    </row>
    <row r="84" spans="1:17" s="107" customFormat="1" ht="14.4">
      <c r="A84" s="115"/>
      <c r="B84" s="115"/>
      <c r="C84" s="115"/>
      <c r="D84" s="122" t="s">
        <v>209</v>
      </c>
      <c r="E84" s="123"/>
      <c r="F84" s="123"/>
      <c r="G84" s="123">
        <v>3389</v>
      </c>
      <c r="H84" s="123">
        <v>16469.310000000001</v>
      </c>
      <c r="I84" s="123">
        <v>0</v>
      </c>
      <c r="J84" s="123"/>
      <c r="K84" s="124">
        <v>0</v>
      </c>
      <c r="L84" s="119">
        <v>0</v>
      </c>
      <c r="M84" s="120">
        <v>0</v>
      </c>
      <c r="N84" s="117">
        <v>0</v>
      </c>
    </row>
    <row r="85" spans="1:17" s="107" customFormat="1" ht="14.4">
      <c r="A85" s="115"/>
      <c r="B85" s="115"/>
      <c r="C85" s="115"/>
      <c r="D85" s="122" t="s">
        <v>218</v>
      </c>
      <c r="E85" s="123"/>
      <c r="F85" s="123"/>
      <c r="G85" s="123">
        <v>0</v>
      </c>
      <c r="H85" s="123">
        <v>41620</v>
      </c>
      <c r="I85" s="123">
        <v>75660</v>
      </c>
      <c r="J85" s="123"/>
      <c r="K85" s="124">
        <v>42959.45</v>
      </c>
      <c r="L85" s="119">
        <v>0</v>
      </c>
      <c r="M85" s="120">
        <v>0</v>
      </c>
      <c r="N85" s="117">
        <v>0</v>
      </c>
    </row>
    <row r="86" spans="1:17" s="107" customFormat="1" ht="14.4">
      <c r="A86" s="115"/>
      <c r="B86" s="115"/>
      <c r="C86" s="115"/>
      <c r="D86" s="122" t="s">
        <v>219</v>
      </c>
      <c r="E86" s="123"/>
      <c r="F86" s="123"/>
      <c r="G86" s="123">
        <v>0</v>
      </c>
      <c r="H86" s="123">
        <v>0</v>
      </c>
      <c r="I86" s="123">
        <v>534890</v>
      </c>
      <c r="J86" s="123"/>
      <c r="K86" s="124">
        <v>0</v>
      </c>
      <c r="L86" s="119">
        <v>760300</v>
      </c>
      <c r="M86" s="120">
        <v>0</v>
      </c>
      <c r="N86" s="117">
        <v>0</v>
      </c>
    </row>
    <row r="87" spans="1:17" s="107" customFormat="1" ht="14.4">
      <c r="A87" s="115"/>
      <c r="B87" s="115"/>
      <c r="C87" s="115"/>
      <c r="D87" s="122" t="s">
        <v>231</v>
      </c>
      <c r="E87" s="123"/>
      <c r="F87" s="123"/>
      <c r="G87" s="123"/>
      <c r="H87" s="123"/>
      <c r="I87" s="123">
        <v>36966</v>
      </c>
      <c r="J87" s="123"/>
      <c r="K87" s="124">
        <v>36965.25</v>
      </c>
      <c r="L87" s="119">
        <v>222100</v>
      </c>
      <c r="M87" s="120">
        <v>0</v>
      </c>
      <c r="N87" s="117">
        <v>0</v>
      </c>
    </row>
    <row r="88" spans="1:17" s="107" customFormat="1" ht="15" thickBot="1">
      <c r="A88" s="115"/>
      <c r="B88" s="115"/>
      <c r="C88" s="115"/>
      <c r="D88" s="122" t="s">
        <v>209</v>
      </c>
      <c r="E88" s="123"/>
      <c r="F88" s="123"/>
      <c r="G88" s="123">
        <v>2421</v>
      </c>
      <c r="H88" s="123"/>
      <c r="I88" s="123">
        <v>0</v>
      </c>
      <c r="J88" s="123"/>
      <c r="K88" s="124">
        <v>33657</v>
      </c>
      <c r="L88" s="119">
        <v>0</v>
      </c>
      <c r="M88" s="120">
        <v>0</v>
      </c>
      <c r="N88" s="117">
        <v>0</v>
      </c>
    </row>
    <row r="89" spans="1:17" s="165" customFormat="1" ht="30" customHeight="1" thickBot="1">
      <c r="A89" s="221" t="s">
        <v>96</v>
      </c>
      <c r="B89" s="222"/>
      <c r="C89" s="222"/>
      <c r="D89" s="92" t="s">
        <v>120</v>
      </c>
      <c r="E89" s="93">
        <f>E90</f>
        <v>177041</v>
      </c>
      <c r="F89" s="93">
        <f t="shared" ref="F89:N89" si="16">F90</f>
        <v>191976</v>
      </c>
      <c r="G89" s="93">
        <f>G90</f>
        <v>19763</v>
      </c>
      <c r="H89" s="93">
        <f>H90</f>
        <v>14641.43</v>
      </c>
      <c r="I89" s="93">
        <f t="shared" si="16"/>
        <v>31905</v>
      </c>
      <c r="J89" s="93">
        <f t="shared" si="16"/>
        <v>0</v>
      </c>
      <c r="K89" s="94">
        <f t="shared" si="16"/>
        <v>7405</v>
      </c>
      <c r="L89" s="183">
        <f t="shared" si="16"/>
        <v>59400</v>
      </c>
      <c r="M89" s="179">
        <f t="shared" si="16"/>
        <v>0</v>
      </c>
      <c r="N89" s="95">
        <f t="shared" si="16"/>
        <v>0</v>
      </c>
      <c r="O89" s="199"/>
      <c r="P89" s="199"/>
      <c r="Q89" s="199"/>
    </row>
    <row r="90" spans="1:17" s="107" customFormat="1" ht="28.8">
      <c r="A90" s="128">
        <v>400</v>
      </c>
      <c r="B90" s="129"/>
      <c r="C90" s="129"/>
      <c r="D90" s="130" t="s">
        <v>192</v>
      </c>
      <c r="E90" s="131">
        <f>SUM(E91)</f>
        <v>177041</v>
      </c>
      <c r="F90" s="131">
        <f t="shared" ref="F90:K90" si="17">SUM(F91)</f>
        <v>191976</v>
      </c>
      <c r="G90" s="131">
        <f t="shared" si="17"/>
        <v>19763</v>
      </c>
      <c r="H90" s="131">
        <f t="shared" si="17"/>
        <v>14641.43</v>
      </c>
      <c r="I90" s="131">
        <f>SUM(I91)</f>
        <v>31905</v>
      </c>
      <c r="J90" s="131">
        <f t="shared" si="17"/>
        <v>0</v>
      </c>
      <c r="K90" s="132">
        <f t="shared" si="17"/>
        <v>7405</v>
      </c>
      <c r="L90" s="133">
        <f>SUM(L91)</f>
        <v>59400</v>
      </c>
      <c r="M90" s="134">
        <f>SUM(M91)</f>
        <v>0</v>
      </c>
      <c r="N90" s="131">
        <f>SUM(N91)</f>
        <v>0</v>
      </c>
      <c r="O90" s="198"/>
      <c r="P90" s="198"/>
      <c r="Q90" s="198"/>
    </row>
    <row r="91" spans="1:17" s="107" customFormat="1" ht="14.4">
      <c r="A91" s="108">
        <v>450</v>
      </c>
      <c r="B91" s="109"/>
      <c r="C91" s="109"/>
      <c r="D91" s="110" t="s">
        <v>193</v>
      </c>
      <c r="E91" s="111">
        <f>SUM(E92:E98)</f>
        <v>177041</v>
      </c>
      <c r="F91" s="111">
        <f t="shared" ref="F91:K91" si="18">SUM(F92:F99)</f>
        <v>191976</v>
      </c>
      <c r="G91" s="111">
        <f t="shared" si="18"/>
        <v>19763</v>
      </c>
      <c r="H91" s="111">
        <f t="shared" si="18"/>
        <v>14641.43</v>
      </c>
      <c r="I91" s="111">
        <f t="shared" si="18"/>
        <v>31905</v>
      </c>
      <c r="J91" s="111">
        <f t="shared" si="18"/>
        <v>0</v>
      </c>
      <c r="K91" s="112">
        <f t="shared" si="18"/>
        <v>7405</v>
      </c>
      <c r="L91" s="113">
        <f>SUM(L92:L99)</f>
        <v>59400</v>
      </c>
      <c r="M91" s="114">
        <f>SUM(M92:M99)</f>
        <v>0</v>
      </c>
      <c r="N91" s="111">
        <f>SUM(N92:N99)</f>
        <v>0</v>
      </c>
      <c r="P91" s="106"/>
    </row>
    <row r="92" spans="1:17" s="107" customFormat="1" ht="14.4">
      <c r="A92" s="115"/>
      <c r="B92" s="115">
        <v>453</v>
      </c>
      <c r="C92" s="115"/>
      <c r="D92" s="116" t="s">
        <v>194</v>
      </c>
      <c r="E92" s="117"/>
      <c r="F92" s="117"/>
      <c r="G92" s="117"/>
      <c r="H92" s="117"/>
      <c r="I92" s="117"/>
      <c r="J92" s="117"/>
      <c r="K92" s="118"/>
      <c r="L92" s="119"/>
      <c r="M92" s="120"/>
      <c r="N92" s="117"/>
    </row>
    <row r="93" spans="1:17" s="107" customFormat="1" ht="14.4">
      <c r="A93" s="115"/>
      <c r="B93" s="115"/>
      <c r="C93" s="115"/>
      <c r="D93" s="122" t="s">
        <v>195</v>
      </c>
      <c r="E93" s="117">
        <v>32048</v>
      </c>
      <c r="F93" s="117">
        <v>102636</v>
      </c>
      <c r="G93" s="117"/>
      <c r="H93" s="117"/>
      <c r="I93" s="117"/>
      <c r="J93" s="117"/>
      <c r="K93" s="118"/>
      <c r="L93" s="119"/>
      <c r="M93" s="120"/>
      <c r="N93" s="117"/>
    </row>
    <row r="94" spans="1:17" s="107" customFormat="1" ht="14.4">
      <c r="A94" s="115"/>
      <c r="B94" s="115">
        <v>454</v>
      </c>
      <c r="C94" s="115"/>
      <c r="D94" s="116" t="s">
        <v>196</v>
      </c>
      <c r="E94" s="117"/>
      <c r="F94" s="117"/>
      <c r="G94" s="117"/>
      <c r="H94" s="117"/>
      <c r="I94" s="117"/>
      <c r="J94" s="117"/>
      <c r="K94" s="118"/>
      <c r="L94" s="119"/>
      <c r="M94" s="120"/>
      <c r="N94" s="117"/>
    </row>
    <row r="95" spans="1:17" s="107" customFormat="1" ht="28.8">
      <c r="A95" s="115"/>
      <c r="B95" s="115"/>
      <c r="C95" s="121" t="s">
        <v>128</v>
      </c>
      <c r="D95" s="122" t="s">
        <v>197</v>
      </c>
      <c r="E95" s="123"/>
      <c r="F95" s="123"/>
      <c r="G95" s="123"/>
      <c r="H95" s="123">
        <v>2828.63</v>
      </c>
      <c r="I95" s="123"/>
      <c r="J95" s="123"/>
      <c r="K95" s="124"/>
      <c r="L95" s="119"/>
      <c r="M95" s="120"/>
      <c r="N95" s="117"/>
    </row>
    <row r="96" spans="1:17" s="107" customFormat="1" ht="28.8">
      <c r="A96" s="115"/>
      <c r="B96" s="115"/>
      <c r="C96" s="121" t="s">
        <v>130</v>
      </c>
      <c r="D96" s="122" t="s">
        <v>198</v>
      </c>
      <c r="E96" s="123">
        <v>144383</v>
      </c>
      <c r="F96" s="123"/>
      <c r="G96" s="123"/>
      <c r="H96" s="123"/>
      <c r="I96" s="123">
        <v>7405</v>
      </c>
      <c r="J96" s="123"/>
      <c r="K96" s="124">
        <v>7405</v>
      </c>
      <c r="L96" s="119">
        <v>5000</v>
      </c>
      <c r="M96" s="120"/>
      <c r="N96" s="117"/>
    </row>
    <row r="97" spans="1:19" s="107" customFormat="1" ht="14.4">
      <c r="A97" s="115"/>
      <c r="B97" s="115"/>
      <c r="C97" s="121"/>
      <c r="D97" s="122" t="s">
        <v>199</v>
      </c>
      <c r="E97" s="123"/>
      <c r="F97" s="123">
        <v>44102</v>
      </c>
      <c r="G97" s="123"/>
      <c r="H97" s="123"/>
      <c r="I97" s="123"/>
      <c r="J97" s="123"/>
      <c r="K97" s="124"/>
      <c r="L97" s="119"/>
      <c r="M97" s="120"/>
      <c r="N97" s="117"/>
      <c r="P97" s="126"/>
    </row>
    <row r="98" spans="1:19" s="107" customFormat="1" ht="14.4">
      <c r="A98" s="115">
        <v>420</v>
      </c>
      <c r="B98" s="115">
        <v>429</v>
      </c>
      <c r="C98" s="115"/>
      <c r="D98" s="122" t="s">
        <v>200</v>
      </c>
      <c r="E98" s="123">
        <v>610</v>
      </c>
      <c r="F98" s="123">
        <v>500</v>
      </c>
      <c r="G98" s="123"/>
      <c r="H98" s="123"/>
      <c r="I98" s="123"/>
      <c r="J98" s="123"/>
      <c r="K98" s="124"/>
      <c r="L98" s="119"/>
      <c r="M98" s="120"/>
      <c r="N98" s="117"/>
      <c r="P98" s="126"/>
    </row>
    <row r="99" spans="1:19" s="107" customFormat="1" ht="15" thickBot="1">
      <c r="A99" s="115">
        <v>510</v>
      </c>
      <c r="B99" s="115">
        <v>512</v>
      </c>
      <c r="C99" s="121" t="s">
        <v>128</v>
      </c>
      <c r="D99" s="122" t="s">
        <v>226</v>
      </c>
      <c r="E99" s="123"/>
      <c r="F99" s="123">
        <v>44738</v>
      </c>
      <c r="G99" s="123">
        <v>19763</v>
      </c>
      <c r="H99" s="123">
        <v>11812.8</v>
      </c>
      <c r="I99" s="123">
        <v>24500</v>
      </c>
      <c r="J99" s="123"/>
      <c r="K99" s="124">
        <v>0</v>
      </c>
      <c r="L99" s="190">
        <v>54400</v>
      </c>
      <c r="M99" s="188">
        <v>0</v>
      </c>
      <c r="N99" s="117">
        <v>0</v>
      </c>
    </row>
    <row r="100" spans="1:19" s="169" customFormat="1" ht="25.5" customHeight="1" thickBot="1">
      <c r="A100" s="223" t="s">
        <v>201</v>
      </c>
      <c r="B100" s="224"/>
      <c r="C100" s="224"/>
      <c r="D100" s="224"/>
      <c r="E100" s="166">
        <f t="shared" ref="E100:N100" si="19">E4+E77+E89</f>
        <v>1594149</v>
      </c>
      <c r="F100" s="166">
        <f t="shared" si="19"/>
        <v>1850309</v>
      </c>
      <c r="G100" s="166">
        <f t="shared" si="19"/>
        <v>358588</v>
      </c>
      <c r="H100" s="166">
        <f t="shared" si="19"/>
        <v>424359.02000000008</v>
      </c>
      <c r="I100" s="166">
        <f t="shared" si="19"/>
        <v>1020815</v>
      </c>
      <c r="J100" s="166">
        <f t="shared" si="19"/>
        <v>0</v>
      </c>
      <c r="K100" s="167">
        <f t="shared" si="19"/>
        <v>496667.55</v>
      </c>
      <c r="L100" s="191">
        <f>L4+L77+L89</f>
        <v>1506725</v>
      </c>
      <c r="M100" s="189">
        <f t="shared" si="19"/>
        <v>389300</v>
      </c>
      <c r="N100" s="168">
        <f t="shared" si="19"/>
        <v>392400</v>
      </c>
      <c r="O100" s="198"/>
      <c r="P100" s="198"/>
      <c r="Q100" s="198"/>
      <c r="R100" s="107"/>
      <c r="S100" s="107"/>
    </row>
    <row r="101" spans="1:19" ht="14.4">
      <c r="O101" s="198"/>
      <c r="P101" s="198"/>
      <c r="Q101" s="198"/>
      <c r="R101" s="107"/>
      <c r="S101" s="107"/>
    </row>
    <row r="102" spans="1:19" ht="14.4">
      <c r="O102" s="106"/>
      <c r="P102" s="107"/>
    </row>
    <row r="103" spans="1:19">
      <c r="O103" s="170"/>
      <c r="P103" s="170"/>
    </row>
  </sheetData>
  <mergeCells count="13">
    <mergeCell ref="O3:Q3"/>
    <mergeCell ref="O81:Q81"/>
    <mergeCell ref="I2:K2"/>
    <mergeCell ref="A4:C4"/>
    <mergeCell ref="A100:D100"/>
    <mergeCell ref="A2:A3"/>
    <mergeCell ref="B2:B3"/>
    <mergeCell ref="C2:C3"/>
    <mergeCell ref="D2:D3"/>
    <mergeCell ref="A74:D74"/>
    <mergeCell ref="G74:J74"/>
    <mergeCell ref="A77:C77"/>
    <mergeCell ref="A89:C89"/>
  </mergeCells>
  <printOptions horizontalCentered="1" gridLines="1" gridLinesSet="0"/>
  <pageMargins left="0.39370078740157483" right="0.39370078740157483" top="0.78740157480314965" bottom="0.55118110236220474" header="0.51181102362204722" footer="0.51181102362204722"/>
  <pageSetup paperSize="9" scale="94" fitToWidth="0" fitToHeight="0" orientation="landscape" r:id="rId1"/>
  <headerFooter>
    <oddHeader>&amp;L&amp;"Arial,Tučné"&amp;14Návrh rozpočtu - príjmy  2015 - 2017</oddHeader>
  </headerFooter>
  <rowBreaks count="2" manualBreakCount="2">
    <brk id="26" max="13" man="1"/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37"/>
  <sheetViews>
    <sheetView zoomScaleNormal="100" workbookViewId="0">
      <pane ySplit="2" topLeftCell="A117" activePane="bottomLeft" state="frozen"/>
      <selection pane="bottomLeft" activeCell="O136" sqref="O136"/>
    </sheetView>
  </sheetViews>
  <sheetFormatPr defaultColWidth="9.109375" defaultRowHeight="14.4"/>
  <cols>
    <col min="1" max="1" width="4.6640625" style="2" customWidth="1"/>
    <col min="2" max="2" width="7.6640625" style="3" customWidth="1"/>
    <col min="3" max="3" width="5.5546875" style="3" customWidth="1"/>
    <col min="4" max="4" width="7.33203125" style="2" customWidth="1"/>
    <col min="5" max="5" width="48.88671875" style="4" bestFit="1" customWidth="1"/>
    <col min="6" max="9" width="12" style="1" bestFit="1" customWidth="1"/>
    <col min="10" max="10" width="13.6640625" style="1" bestFit="1" customWidth="1"/>
    <col min="11" max="12" width="12" style="1" bestFit="1" customWidth="1"/>
    <col min="13" max="16384" width="9.109375" style="1"/>
  </cols>
  <sheetData>
    <row r="1" spans="1:12" s="6" customFormat="1" ht="21" thickBot="1">
      <c r="A1" s="245" t="s">
        <v>1</v>
      </c>
      <c r="B1" s="246" t="s">
        <v>2</v>
      </c>
      <c r="C1" s="247" t="s">
        <v>97</v>
      </c>
      <c r="D1" s="245" t="s">
        <v>5</v>
      </c>
      <c r="E1" s="248" t="s">
        <v>66</v>
      </c>
      <c r="F1" s="239" t="s">
        <v>89</v>
      </c>
      <c r="G1" s="240"/>
      <c r="H1" s="7" t="s">
        <v>90</v>
      </c>
      <c r="I1" s="8" t="s">
        <v>91</v>
      </c>
      <c r="J1" s="241" t="s">
        <v>92</v>
      </c>
      <c r="K1" s="242"/>
      <c r="L1" s="240"/>
    </row>
    <row r="2" spans="1:12" ht="15" thickTop="1">
      <c r="A2" s="245"/>
      <c r="B2" s="246"/>
      <c r="C2" s="246"/>
      <c r="D2" s="245"/>
      <c r="E2" s="248"/>
      <c r="F2" s="5">
        <v>2013</v>
      </c>
      <c r="G2" s="5">
        <v>2014</v>
      </c>
      <c r="H2" s="5">
        <v>2015</v>
      </c>
      <c r="I2" s="16">
        <v>2015</v>
      </c>
      <c r="J2" s="205">
        <v>2016</v>
      </c>
      <c r="K2" s="19">
        <v>2017</v>
      </c>
      <c r="L2" s="5">
        <v>2018</v>
      </c>
    </row>
    <row r="3" spans="1:12">
      <c r="A3" s="11">
        <v>1</v>
      </c>
      <c r="B3" s="12"/>
      <c r="C3" s="12"/>
      <c r="D3" s="235" t="s">
        <v>0</v>
      </c>
      <c r="E3" s="236"/>
      <c r="F3" s="13">
        <f>SUM(F4,F8,F11,F15,F18,F20)</f>
        <v>55118.119999999995</v>
      </c>
      <c r="G3" s="13">
        <f t="shared" ref="G3:H3" si="0">SUM(G4,G8,G11,G15,G18,G20)</f>
        <v>67951.039999999994</v>
      </c>
      <c r="H3" s="13">
        <f t="shared" si="0"/>
        <v>53634.9</v>
      </c>
      <c r="I3" s="17">
        <f>SUM(I4,I8,I11,I15,I18,I20)</f>
        <v>49135</v>
      </c>
      <c r="J3" s="206">
        <f>SUM(J4,J8,J11,J15,J18,J20)</f>
        <v>57830</v>
      </c>
      <c r="K3" s="20">
        <f>SUM(K4,K8,K11,K15,K18,K20)</f>
        <v>54420</v>
      </c>
      <c r="L3" s="13">
        <f>SUM(L4,L8,L11,L15,L18,L20)</f>
        <v>55415</v>
      </c>
    </row>
    <row r="4" spans="1:12">
      <c r="A4" s="9"/>
      <c r="B4" s="14" t="s">
        <v>3</v>
      </c>
      <c r="C4" s="14"/>
      <c r="D4" s="237" t="s">
        <v>4</v>
      </c>
      <c r="E4" s="238"/>
      <c r="F4" s="15">
        <f>SUM(F5:F7)</f>
        <v>21535.01</v>
      </c>
      <c r="G4" s="15">
        <f t="shared" ref="G4:I4" si="1">SUM(G5:G7)</f>
        <v>26110.539999999997</v>
      </c>
      <c r="H4" s="15">
        <f t="shared" si="1"/>
        <v>38605</v>
      </c>
      <c r="I4" s="18">
        <f t="shared" si="1"/>
        <v>35441</v>
      </c>
      <c r="J4" s="207">
        <f>SUM(J5:J7)</f>
        <v>34100</v>
      </c>
      <c r="K4" s="21">
        <f>SUM(K5:K7)</f>
        <v>30090</v>
      </c>
      <c r="L4" s="15">
        <f>SUM(L5:L7)</f>
        <v>30985</v>
      </c>
    </row>
    <row r="5" spans="1:12" s="36" customFormat="1">
      <c r="A5" s="29"/>
      <c r="B5" s="30"/>
      <c r="C5" s="30"/>
      <c r="D5" s="31">
        <v>610</v>
      </c>
      <c r="E5" s="32" t="s">
        <v>6</v>
      </c>
      <c r="F5" s="33">
        <v>15953.9</v>
      </c>
      <c r="G5" s="33">
        <v>20758.009999999998</v>
      </c>
      <c r="H5" s="33">
        <v>28455</v>
      </c>
      <c r="I5" s="34">
        <v>27015</v>
      </c>
      <c r="J5" s="208">
        <v>24900</v>
      </c>
      <c r="K5" s="35">
        <v>22297</v>
      </c>
      <c r="L5" s="33">
        <v>22960</v>
      </c>
    </row>
    <row r="6" spans="1:12" s="36" customFormat="1">
      <c r="A6" s="29"/>
      <c r="B6" s="30"/>
      <c r="C6" s="30"/>
      <c r="D6" s="31">
        <v>620</v>
      </c>
      <c r="E6" s="32" t="s">
        <v>7</v>
      </c>
      <c r="F6" s="33">
        <v>5575.88</v>
      </c>
      <c r="G6" s="33">
        <v>5272.53</v>
      </c>
      <c r="H6" s="33">
        <v>9950</v>
      </c>
      <c r="I6" s="34">
        <v>8300</v>
      </c>
      <c r="J6" s="208">
        <v>9200</v>
      </c>
      <c r="K6" s="35">
        <v>7793</v>
      </c>
      <c r="L6" s="33">
        <v>8025</v>
      </c>
    </row>
    <row r="7" spans="1:12" s="36" customFormat="1">
      <c r="A7" s="29"/>
      <c r="B7" s="30"/>
      <c r="C7" s="30"/>
      <c r="D7" s="31">
        <v>630</v>
      </c>
      <c r="E7" s="60" t="s">
        <v>10</v>
      </c>
      <c r="F7" s="33">
        <v>5.23</v>
      </c>
      <c r="G7" s="33">
        <v>80</v>
      </c>
      <c r="H7" s="33">
        <v>200</v>
      </c>
      <c r="I7" s="34">
        <v>126</v>
      </c>
      <c r="J7" s="208">
        <v>0</v>
      </c>
      <c r="K7" s="35">
        <v>0</v>
      </c>
      <c r="L7" s="33">
        <v>0</v>
      </c>
    </row>
    <row r="8" spans="1:12">
      <c r="A8" s="9"/>
      <c r="B8" s="14" t="s">
        <v>8</v>
      </c>
      <c r="C8" s="14"/>
      <c r="D8" s="237" t="s">
        <v>9</v>
      </c>
      <c r="E8" s="238"/>
      <c r="F8" s="15">
        <f>SUM(F9:F10)</f>
        <v>4832.01</v>
      </c>
      <c r="G8" s="15">
        <f t="shared" ref="G8:I8" si="2">SUM(G9:G10)</f>
        <v>6788.65</v>
      </c>
      <c r="H8" s="15">
        <f t="shared" si="2"/>
        <v>2000</v>
      </c>
      <c r="I8" s="18">
        <f t="shared" si="2"/>
        <v>2000</v>
      </c>
      <c r="J8" s="207">
        <f>SUM(J9:J10)</f>
        <v>10000</v>
      </c>
      <c r="K8" s="21">
        <f>SUM(K9:K10)</f>
        <v>10000</v>
      </c>
      <c r="L8" s="15">
        <f>SUM(L9:L10)</f>
        <v>10000</v>
      </c>
    </row>
    <row r="9" spans="1:12" s="36" customFormat="1">
      <c r="A9" s="29"/>
      <c r="B9" s="30"/>
      <c r="C9" s="30"/>
      <c r="D9" s="31">
        <v>630</v>
      </c>
      <c r="E9" s="32" t="s">
        <v>10</v>
      </c>
      <c r="F9" s="33">
        <v>4832.01</v>
      </c>
      <c r="G9" s="33">
        <v>1188.6500000000001</v>
      </c>
      <c r="H9" s="33">
        <v>2000</v>
      </c>
      <c r="I9" s="34">
        <v>2000</v>
      </c>
      <c r="J9" s="208">
        <v>10000</v>
      </c>
      <c r="K9" s="35">
        <v>10000</v>
      </c>
      <c r="L9" s="33">
        <v>10000</v>
      </c>
    </row>
    <row r="10" spans="1:12" s="36" customFormat="1">
      <c r="A10" s="29"/>
      <c r="B10" s="30"/>
      <c r="C10" s="30"/>
      <c r="D10" s="37">
        <v>710</v>
      </c>
      <c r="E10" s="41" t="s">
        <v>29</v>
      </c>
      <c r="F10" s="75">
        <v>0</v>
      </c>
      <c r="G10" s="75">
        <v>5600</v>
      </c>
      <c r="H10" s="75">
        <v>0</v>
      </c>
      <c r="I10" s="76">
        <v>0</v>
      </c>
      <c r="J10" s="209">
        <v>0</v>
      </c>
      <c r="K10" s="77">
        <v>0</v>
      </c>
      <c r="L10" s="75">
        <v>0</v>
      </c>
    </row>
    <row r="11" spans="1:12">
      <c r="A11" s="9"/>
      <c r="B11" s="14" t="s">
        <v>11</v>
      </c>
      <c r="C11" s="14"/>
      <c r="D11" s="237" t="s">
        <v>75</v>
      </c>
      <c r="E11" s="238"/>
      <c r="F11" s="15">
        <f>SUM(F12:F14)</f>
        <v>2034.2</v>
      </c>
      <c r="G11" s="15">
        <f t="shared" ref="G11:I11" si="3">SUM(G12:G14)</f>
        <v>1751.65</v>
      </c>
      <c r="H11" s="15">
        <f t="shared" si="3"/>
        <v>4224.6000000000004</v>
      </c>
      <c r="I11" s="18">
        <f t="shared" si="3"/>
        <v>2858</v>
      </c>
      <c r="J11" s="207">
        <f>SUM(J12:J14)</f>
        <v>3600</v>
      </c>
      <c r="K11" s="21">
        <f>SUM(K12:K14)</f>
        <v>3700</v>
      </c>
      <c r="L11" s="15">
        <f>SUM(L12:L14)</f>
        <v>3700</v>
      </c>
    </row>
    <row r="12" spans="1:12" s="36" customFormat="1">
      <c r="A12" s="29"/>
      <c r="B12" s="30"/>
      <c r="C12" s="30"/>
      <c r="D12" s="31">
        <v>610</v>
      </c>
      <c r="E12" s="32" t="s">
        <v>6</v>
      </c>
      <c r="F12" s="33">
        <v>1248</v>
      </c>
      <c r="G12" s="33">
        <v>1298</v>
      </c>
      <c r="H12" s="33">
        <v>2760</v>
      </c>
      <c r="I12" s="34">
        <v>1743</v>
      </c>
      <c r="J12" s="208">
        <v>1900</v>
      </c>
      <c r="K12" s="35">
        <v>2000</v>
      </c>
      <c r="L12" s="33">
        <v>2000</v>
      </c>
    </row>
    <row r="13" spans="1:12" s="36" customFormat="1">
      <c r="A13" s="29"/>
      <c r="B13" s="30"/>
      <c r="C13" s="30"/>
      <c r="D13" s="31">
        <v>620</v>
      </c>
      <c r="E13" s="32" t="s">
        <v>7</v>
      </c>
      <c r="F13" s="33">
        <v>436.2</v>
      </c>
      <c r="G13" s="33">
        <v>453.65</v>
      </c>
      <c r="H13" s="33">
        <v>964.6</v>
      </c>
      <c r="I13" s="34">
        <v>615</v>
      </c>
      <c r="J13" s="208">
        <v>700</v>
      </c>
      <c r="K13" s="35">
        <v>700</v>
      </c>
      <c r="L13" s="33">
        <v>700</v>
      </c>
    </row>
    <row r="14" spans="1:12" s="36" customFormat="1">
      <c r="A14" s="29"/>
      <c r="B14" s="30"/>
      <c r="C14" s="30"/>
      <c r="D14" s="31">
        <v>630</v>
      </c>
      <c r="E14" s="32" t="s">
        <v>18</v>
      </c>
      <c r="F14" s="33">
        <v>350</v>
      </c>
      <c r="G14" s="33">
        <v>0</v>
      </c>
      <c r="H14" s="33">
        <v>500</v>
      </c>
      <c r="I14" s="34">
        <v>500</v>
      </c>
      <c r="J14" s="208">
        <v>1000</v>
      </c>
      <c r="K14" s="35">
        <v>1000</v>
      </c>
      <c r="L14" s="33">
        <v>1000</v>
      </c>
    </row>
    <row r="15" spans="1:12">
      <c r="A15" s="9"/>
      <c r="B15" s="14" t="s">
        <v>12</v>
      </c>
      <c r="C15" s="14"/>
      <c r="D15" s="237" t="s">
        <v>13</v>
      </c>
      <c r="E15" s="238"/>
      <c r="F15" s="15">
        <f>SUM(F16:F17)</f>
        <v>1690.1399999999999</v>
      </c>
      <c r="G15" s="15">
        <f t="shared" ref="G15:I15" si="4">SUM(G16:G17)</f>
        <v>1133.3700000000001</v>
      </c>
      <c r="H15" s="15">
        <f t="shared" si="4"/>
        <v>1365.3</v>
      </c>
      <c r="I15" s="18">
        <f t="shared" si="4"/>
        <v>1722</v>
      </c>
      <c r="J15" s="207">
        <f>SUM(J16:J17)</f>
        <v>2430</v>
      </c>
      <c r="K15" s="21">
        <f>SUM(K16:K17)</f>
        <v>2430</v>
      </c>
      <c r="L15" s="15">
        <f>SUM(L16:L17)</f>
        <v>2430</v>
      </c>
    </row>
    <row r="16" spans="1:12" s="36" customFormat="1">
      <c r="A16" s="29"/>
      <c r="B16" s="30"/>
      <c r="C16" s="30"/>
      <c r="D16" s="31">
        <v>620</v>
      </c>
      <c r="E16" s="32" t="s">
        <v>7</v>
      </c>
      <c r="F16" s="33">
        <v>321.3</v>
      </c>
      <c r="G16" s="33">
        <v>184.53</v>
      </c>
      <c r="H16" s="33">
        <v>335.3</v>
      </c>
      <c r="I16" s="34">
        <v>410</v>
      </c>
      <c r="J16" s="208">
        <v>630</v>
      </c>
      <c r="K16" s="35">
        <v>630</v>
      </c>
      <c r="L16" s="33">
        <v>630</v>
      </c>
    </row>
    <row r="17" spans="1:13" s="36" customFormat="1">
      <c r="A17" s="29"/>
      <c r="B17" s="30"/>
      <c r="C17" s="30"/>
      <c r="D17" s="31">
        <v>630</v>
      </c>
      <c r="E17" s="32" t="s">
        <v>17</v>
      </c>
      <c r="F17" s="33">
        <v>1368.84</v>
      </c>
      <c r="G17" s="33">
        <v>948.84</v>
      </c>
      <c r="H17" s="33">
        <v>1030</v>
      </c>
      <c r="I17" s="34">
        <v>1312</v>
      </c>
      <c r="J17" s="208">
        <v>1800</v>
      </c>
      <c r="K17" s="35">
        <v>1800</v>
      </c>
      <c r="L17" s="33">
        <v>1800</v>
      </c>
    </row>
    <row r="18" spans="1:13">
      <c r="A18" s="9"/>
      <c r="B18" s="14" t="s">
        <v>14</v>
      </c>
      <c r="C18" s="14"/>
      <c r="D18" s="237" t="s">
        <v>16</v>
      </c>
      <c r="E18" s="238"/>
      <c r="F18" s="15">
        <f>SUM(F19)</f>
        <v>1055.56</v>
      </c>
      <c r="G18" s="15">
        <f t="shared" ref="G18:I18" si="5">SUM(G19)</f>
        <v>915.28</v>
      </c>
      <c r="H18" s="15">
        <f t="shared" si="5"/>
        <v>1500</v>
      </c>
      <c r="I18" s="18">
        <f t="shared" si="5"/>
        <v>1244</v>
      </c>
      <c r="J18" s="207">
        <f>SUM(J19)</f>
        <v>1500</v>
      </c>
      <c r="K18" s="21">
        <f>SUM(K19)</f>
        <v>1500</v>
      </c>
      <c r="L18" s="15">
        <f>SUM(L19)</f>
        <v>1600</v>
      </c>
    </row>
    <row r="19" spans="1:13" s="36" customFormat="1">
      <c r="A19" s="29"/>
      <c r="B19" s="30"/>
      <c r="C19" s="30"/>
      <c r="D19" s="31">
        <v>640</v>
      </c>
      <c r="E19" s="32" t="s">
        <v>19</v>
      </c>
      <c r="F19" s="33">
        <v>1055.56</v>
      </c>
      <c r="G19" s="33">
        <v>915.28</v>
      </c>
      <c r="H19" s="33">
        <v>1500</v>
      </c>
      <c r="I19" s="34">
        <v>1244</v>
      </c>
      <c r="J19" s="208">
        <v>1500</v>
      </c>
      <c r="K19" s="35">
        <v>1500</v>
      </c>
      <c r="L19" s="33">
        <v>1600</v>
      </c>
    </row>
    <row r="20" spans="1:13">
      <c r="A20" s="9"/>
      <c r="B20" s="14" t="s">
        <v>15</v>
      </c>
      <c r="C20" s="14"/>
      <c r="D20" s="237" t="s">
        <v>99</v>
      </c>
      <c r="E20" s="238"/>
      <c r="F20" s="15">
        <f>SUM(F21:F22)</f>
        <v>23971.200000000001</v>
      </c>
      <c r="G20" s="15">
        <f t="shared" ref="G20:I20" si="6">SUM(G21:G22)</f>
        <v>31251.55</v>
      </c>
      <c r="H20" s="15">
        <f t="shared" si="6"/>
        <v>5940</v>
      </c>
      <c r="I20" s="18">
        <f t="shared" si="6"/>
        <v>5870</v>
      </c>
      <c r="J20" s="207">
        <f>SUM(J21:J22)</f>
        <v>6200</v>
      </c>
      <c r="K20" s="21">
        <f>SUM(K21:K22)</f>
        <v>6700</v>
      </c>
      <c r="L20" s="15">
        <f>SUM(L21:L22)</f>
        <v>6700</v>
      </c>
    </row>
    <row r="21" spans="1:13" s="36" customFormat="1">
      <c r="A21" s="29"/>
      <c r="B21" s="30"/>
      <c r="C21" s="30"/>
      <c r="D21" s="31">
        <v>650</v>
      </c>
      <c r="E21" s="32" t="s">
        <v>20</v>
      </c>
      <c r="F21" s="33">
        <v>1400</v>
      </c>
      <c r="G21" s="33">
        <v>471.64</v>
      </c>
      <c r="H21" s="33">
        <v>240</v>
      </c>
      <c r="I21" s="34">
        <v>170</v>
      </c>
      <c r="J21" s="208">
        <v>500</v>
      </c>
      <c r="K21" s="35">
        <v>1000</v>
      </c>
      <c r="L21" s="33">
        <v>1000</v>
      </c>
    </row>
    <row r="22" spans="1:13" s="36" customFormat="1">
      <c r="A22" s="38"/>
      <c r="B22" s="30"/>
      <c r="C22" s="30"/>
      <c r="D22" s="39">
        <v>820</v>
      </c>
      <c r="E22" s="40" t="s">
        <v>21</v>
      </c>
      <c r="F22" s="78">
        <v>22571.200000000001</v>
      </c>
      <c r="G22" s="78">
        <v>30779.91</v>
      </c>
      <c r="H22" s="78">
        <v>5700</v>
      </c>
      <c r="I22" s="79">
        <v>5700</v>
      </c>
      <c r="J22" s="210">
        <v>5700</v>
      </c>
      <c r="K22" s="80">
        <v>5700</v>
      </c>
      <c r="L22" s="78">
        <v>5700</v>
      </c>
    </row>
    <row r="23" spans="1:13">
      <c r="A23" s="11">
        <v>2</v>
      </c>
      <c r="B23" s="12"/>
      <c r="C23" s="12"/>
      <c r="D23" s="235" t="s">
        <v>22</v>
      </c>
      <c r="E23" s="236"/>
      <c r="F23" s="13">
        <f>SUM(F24,)</f>
        <v>560</v>
      </c>
      <c r="G23" s="13">
        <f t="shared" ref="G23:H23" si="7">SUM(G24,)</f>
        <v>0</v>
      </c>
      <c r="H23" s="13">
        <f t="shared" si="7"/>
        <v>1000</v>
      </c>
      <c r="I23" s="17">
        <f>SUM(I24,)</f>
        <v>1500</v>
      </c>
      <c r="J23" s="206">
        <f>SUM(J24,)</f>
        <v>1500</v>
      </c>
      <c r="K23" s="20">
        <f>SUM(K24,)</f>
        <v>1500</v>
      </c>
      <c r="L23" s="13">
        <f>SUM(L24,)</f>
        <v>1500</v>
      </c>
    </row>
    <row r="24" spans="1:13">
      <c r="A24" s="9"/>
      <c r="B24" s="14" t="s">
        <v>23</v>
      </c>
      <c r="C24" s="14"/>
      <c r="D24" s="237" t="s">
        <v>24</v>
      </c>
      <c r="E24" s="238"/>
      <c r="F24" s="15">
        <f>SUM(F25)</f>
        <v>560</v>
      </c>
      <c r="G24" s="15">
        <f t="shared" ref="G24:I24" si="8">SUM(G25)</f>
        <v>0</v>
      </c>
      <c r="H24" s="15">
        <f t="shared" si="8"/>
        <v>1000</v>
      </c>
      <c r="I24" s="18">
        <f t="shared" si="8"/>
        <v>1500</v>
      </c>
      <c r="J24" s="207">
        <f>SUM(J25)</f>
        <v>1500</v>
      </c>
      <c r="K24" s="21">
        <f>SUM(K25)</f>
        <v>1500</v>
      </c>
      <c r="L24" s="15">
        <f>SUM(L25)</f>
        <v>1500</v>
      </c>
    </row>
    <row r="25" spans="1:13" s="36" customFormat="1">
      <c r="A25" s="29"/>
      <c r="B25" s="30"/>
      <c r="C25" s="30"/>
      <c r="D25" s="31">
        <v>630</v>
      </c>
      <c r="E25" s="32" t="s">
        <v>10</v>
      </c>
      <c r="F25" s="33">
        <v>560</v>
      </c>
      <c r="G25" s="33">
        <v>0</v>
      </c>
      <c r="H25" s="33">
        <v>1000</v>
      </c>
      <c r="I25" s="34">
        <v>1500</v>
      </c>
      <c r="J25" s="208">
        <v>1500</v>
      </c>
      <c r="K25" s="202">
        <v>1500</v>
      </c>
      <c r="L25" s="203">
        <v>1500</v>
      </c>
      <c r="M25" s="1" t="s">
        <v>227</v>
      </c>
    </row>
    <row r="26" spans="1:13">
      <c r="A26" s="11">
        <v>3</v>
      </c>
      <c r="B26" s="12"/>
      <c r="C26" s="12"/>
      <c r="D26" s="235" t="s">
        <v>25</v>
      </c>
      <c r="E26" s="236"/>
      <c r="F26" s="13">
        <f>SUM(F27,F30,F34,F36,F39,F42)</f>
        <v>29526.769999999997</v>
      </c>
      <c r="G26" s="13">
        <f t="shared" ref="G26:H26" si="9">SUM(G27,G30,G34,G36,G39,G42)</f>
        <v>29880.69</v>
      </c>
      <c r="H26" s="13">
        <f t="shared" si="9"/>
        <v>17735</v>
      </c>
      <c r="I26" s="17">
        <f>SUM(I27,I30,I34,I36,I39,I42)</f>
        <v>21007</v>
      </c>
      <c r="J26" s="206">
        <f>SUM(J27,J30,J34,J36,J39,J42)</f>
        <v>73600</v>
      </c>
      <c r="K26" s="20">
        <f>SUM(K27,K30,K34,K36,K39,K42)</f>
        <v>32400</v>
      </c>
      <c r="L26" s="13">
        <f>SUM(L27,L30,L34,L36,L39,L42)</f>
        <v>32400</v>
      </c>
    </row>
    <row r="27" spans="1:13">
      <c r="A27" s="9"/>
      <c r="B27" s="14" t="s">
        <v>26</v>
      </c>
      <c r="C27" s="14"/>
      <c r="D27" s="237" t="s">
        <v>77</v>
      </c>
      <c r="E27" s="238"/>
      <c r="F27" s="15">
        <f>SUM(F28:F29)</f>
        <v>1066.6500000000001</v>
      </c>
      <c r="G27" s="15">
        <f t="shared" ref="G27:H27" si="10">SUM(G28:G29)</f>
        <v>1595.34</v>
      </c>
      <c r="H27" s="15">
        <f t="shared" si="10"/>
        <v>1500</v>
      </c>
      <c r="I27" s="18">
        <f>SUM(I28:I29)</f>
        <v>1250</v>
      </c>
      <c r="J27" s="207">
        <f>SUM(J28:J29)</f>
        <v>1500</v>
      </c>
      <c r="K27" s="21">
        <f>SUM(K28:K29)</f>
        <v>1500</v>
      </c>
      <c r="L27" s="15">
        <f>SUM(L28:L29)</f>
        <v>1500</v>
      </c>
    </row>
    <row r="28" spans="1:13" s="36" customFormat="1">
      <c r="A28" s="29"/>
      <c r="B28" s="30"/>
      <c r="C28" s="30"/>
      <c r="D28" s="31">
        <v>630</v>
      </c>
      <c r="E28" s="32" t="s">
        <v>10</v>
      </c>
      <c r="F28" s="33">
        <v>1066.6500000000001</v>
      </c>
      <c r="G28" s="33">
        <v>1595.34</v>
      </c>
      <c r="H28" s="33">
        <v>1500</v>
      </c>
      <c r="I28" s="34">
        <v>1250</v>
      </c>
      <c r="J28" s="208">
        <v>1500</v>
      </c>
      <c r="K28" s="35">
        <v>1500</v>
      </c>
      <c r="L28" s="33">
        <v>1500</v>
      </c>
      <c r="M28" s="1" t="s">
        <v>229</v>
      </c>
    </row>
    <row r="29" spans="1:13" s="36" customFormat="1">
      <c r="A29" s="29"/>
      <c r="B29" s="30"/>
      <c r="C29" s="30"/>
      <c r="D29" s="37">
        <v>710</v>
      </c>
      <c r="E29" s="41" t="s">
        <v>29</v>
      </c>
      <c r="F29" s="75"/>
      <c r="G29" s="75"/>
      <c r="H29" s="75"/>
      <c r="I29" s="76">
        <v>0</v>
      </c>
      <c r="J29" s="209"/>
      <c r="K29" s="77"/>
      <c r="L29" s="75"/>
    </row>
    <row r="30" spans="1:13">
      <c r="A30" s="9"/>
      <c r="B30" s="14" t="s">
        <v>27</v>
      </c>
      <c r="C30" s="14"/>
      <c r="D30" s="237" t="s">
        <v>78</v>
      </c>
      <c r="E30" s="238"/>
      <c r="F30" s="15">
        <f>SUM(F31:F33)</f>
        <v>5788.18</v>
      </c>
      <c r="G30" s="15">
        <f t="shared" ref="G30:H30" si="11">SUM(G31:G33)</f>
        <v>21631.579999999998</v>
      </c>
      <c r="H30" s="15">
        <f t="shared" si="11"/>
        <v>10000</v>
      </c>
      <c r="I30" s="18">
        <f>SUM(I31:I33)</f>
        <v>13405</v>
      </c>
      <c r="J30" s="207">
        <f>SUM(J31:J33)</f>
        <v>65000</v>
      </c>
      <c r="K30" s="21">
        <f>SUM(K31:K33)</f>
        <v>20000</v>
      </c>
      <c r="L30" s="15">
        <f>SUM(L31:L33)</f>
        <v>20000</v>
      </c>
    </row>
    <row r="31" spans="1:13" s="36" customFormat="1">
      <c r="A31" s="29"/>
      <c r="B31" s="30"/>
      <c r="C31" s="30"/>
      <c r="D31" s="31">
        <v>630</v>
      </c>
      <c r="E31" s="32" t="s">
        <v>10</v>
      </c>
      <c r="F31" s="33">
        <v>2428.1799999999998</v>
      </c>
      <c r="G31" s="33">
        <v>7300.29</v>
      </c>
      <c r="H31" s="33">
        <v>10000</v>
      </c>
      <c r="I31" s="34">
        <v>13405</v>
      </c>
      <c r="J31" s="208">
        <v>20000</v>
      </c>
      <c r="K31" s="35">
        <v>20000</v>
      </c>
      <c r="L31" s="33">
        <v>20000</v>
      </c>
      <c r="M31" s="1" t="s">
        <v>228</v>
      </c>
    </row>
    <row r="32" spans="1:13" s="36" customFormat="1">
      <c r="A32" s="29"/>
      <c r="B32" s="30"/>
      <c r="C32" s="30"/>
      <c r="D32" s="37">
        <v>710</v>
      </c>
      <c r="E32" s="41" t="s">
        <v>29</v>
      </c>
      <c r="F32" s="75">
        <v>3360</v>
      </c>
      <c r="G32" s="75">
        <v>2518.4899999999998</v>
      </c>
      <c r="H32" s="75">
        <v>0</v>
      </c>
      <c r="I32" s="76">
        <v>0</v>
      </c>
      <c r="J32" s="209">
        <v>0</v>
      </c>
      <c r="K32" s="77">
        <v>0</v>
      </c>
      <c r="L32" s="75">
        <v>0</v>
      </c>
    </row>
    <row r="33" spans="1:13" s="36" customFormat="1">
      <c r="A33" s="29"/>
      <c r="B33" s="30"/>
      <c r="C33" s="30" t="s">
        <v>98</v>
      </c>
      <c r="D33" s="37">
        <v>710</v>
      </c>
      <c r="E33" s="41" t="s">
        <v>111</v>
      </c>
      <c r="F33" s="75"/>
      <c r="G33" s="75">
        <v>11812.8</v>
      </c>
      <c r="H33" s="75">
        <v>0</v>
      </c>
      <c r="I33" s="76">
        <v>0</v>
      </c>
      <c r="J33" s="209">
        <v>45000</v>
      </c>
      <c r="K33" s="77">
        <v>0</v>
      </c>
      <c r="L33" s="75">
        <v>0</v>
      </c>
    </row>
    <row r="34" spans="1:13">
      <c r="A34" s="9"/>
      <c r="B34" s="14" t="s">
        <v>28</v>
      </c>
      <c r="C34" s="14"/>
      <c r="D34" s="237" t="s">
        <v>106</v>
      </c>
      <c r="E34" s="238"/>
      <c r="F34" s="15">
        <f>SUM(F35:F35)</f>
        <v>128</v>
      </c>
      <c r="G34" s="15">
        <f t="shared" ref="G34:H34" si="12">SUM(G35:G35)</f>
        <v>132</v>
      </c>
      <c r="H34" s="15">
        <f t="shared" si="12"/>
        <v>2000</v>
      </c>
      <c r="I34" s="18">
        <f>SUM(I35:I35)</f>
        <v>1497</v>
      </c>
      <c r="J34" s="207">
        <f>SUM(J35:J35)</f>
        <v>2000</v>
      </c>
      <c r="K34" s="21">
        <f>SUM(K35:K35)</f>
        <v>3300</v>
      </c>
      <c r="L34" s="15">
        <f>SUM(L35:L35)</f>
        <v>3300</v>
      </c>
    </row>
    <row r="35" spans="1:13" s="36" customFormat="1">
      <c r="A35" s="29"/>
      <c r="B35" s="30"/>
      <c r="C35" s="30"/>
      <c r="D35" s="31">
        <v>630</v>
      </c>
      <c r="E35" s="32" t="s">
        <v>10</v>
      </c>
      <c r="F35" s="33">
        <v>128</v>
      </c>
      <c r="G35" s="33">
        <v>132</v>
      </c>
      <c r="H35" s="33">
        <v>2000</v>
      </c>
      <c r="I35" s="34">
        <v>1497</v>
      </c>
      <c r="J35" s="208">
        <v>2000</v>
      </c>
      <c r="K35" s="35">
        <v>3300</v>
      </c>
      <c r="L35" s="33">
        <v>3300</v>
      </c>
      <c r="M35" s="1" t="s">
        <v>223</v>
      </c>
    </row>
    <row r="36" spans="1:13">
      <c r="A36" s="9"/>
      <c r="B36" s="14" t="s">
        <v>30</v>
      </c>
      <c r="C36" s="14"/>
      <c r="D36" s="237" t="s">
        <v>107</v>
      </c>
      <c r="E36" s="238"/>
      <c r="F36" s="15">
        <f>SUM(F37:F38)</f>
        <v>158.18</v>
      </c>
      <c r="G36" s="15">
        <f t="shared" ref="G36:H36" si="13">SUM(G37:G38)</f>
        <v>330.56</v>
      </c>
      <c r="H36" s="15">
        <f t="shared" si="13"/>
        <v>600</v>
      </c>
      <c r="I36" s="18">
        <f>SUM(I37:I38)</f>
        <v>2055</v>
      </c>
      <c r="J36" s="207">
        <f>SUM(J37:J38)</f>
        <v>600</v>
      </c>
      <c r="K36" s="21">
        <f>SUM(K37:K38)</f>
        <v>600</v>
      </c>
      <c r="L36" s="15">
        <f>SUM(L37:L38)</f>
        <v>600</v>
      </c>
    </row>
    <row r="37" spans="1:13" s="36" customFormat="1">
      <c r="A37" s="29"/>
      <c r="B37" s="30"/>
      <c r="C37" s="30"/>
      <c r="D37" s="31">
        <v>630</v>
      </c>
      <c r="E37" s="32" t="s">
        <v>10</v>
      </c>
      <c r="F37" s="33">
        <v>158.18</v>
      </c>
      <c r="G37" s="33">
        <v>330.56</v>
      </c>
      <c r="H37" s="33">
        <v>600</v>
      </c>
      <c r="I37" s="34">
        <v>2055</v>
      </c>
      <c r="J37" s="208">
        <v>600</v>
      </c>
      <c r="K37" s="35">
        <v>600</v>
      </c>
      <c r="L37" s="33">
        <v>600</v>
      </c>
    </row>
    <row r="38" spans="1:13" s="36" customFormat="1">
      <c r="A38" s="29"/>
      <c r="B38" s="30"/>
      <c r="C38" s="30"/>
      <c r="D38" s="37">
        <v>710</v>
      </c>
      <c r="E38" s="41" t="s">
        <v>29</v>
      </c>
      <c r="F38" s="75">
        <v>0</v>
      </c>
      <c r="G38" s="75">
        <v>0</v>
      </c>
      <c r="H38" s="75">
        <v>0</v>
      </c>
      <c r="I38" s="76">
        <v>0</v>
      </c>
      <c r="J38" s="209">
        <v>0</v>
      </c>
      <c r="K38" s="77">
        <v>0</v>
      </c>
      <c r="L38" s="75">
        <v>0</v>
      </c>
    </row>
    <row r="39" spans="1:13">
      <c r="A39" s="9"/>
      <c r="B39" s="14" t="s">
        <v>32</v>
      </c>
      <c r="C39" s="14"/>
      <c r="D39" s="237" t="s">
        <v>108</v>
      </c>
      <c r="E39" s="238"/>
      <c r="F39" s="15">
        <v>22072.76</v>
      </c>
      <c r="G39" s="15">
        <f t="shared" ref="G39:H39" si="14">SUM(G40:G41)</f>
        <v>5808.89</v>
      </c>
      <c r="H39" s="15">
        <f t="shared" si="14"/>
        <v>2635</v>
      </c>
      <c r="I39" s="18">
        <f>SUM(I40:I41)</f>
        <v>2000</v>
      </c>
      <c r="J39" s="207">
        <f>SUM(J40:J41)</f>
        <v>2500</v>
      </c>
      <c r="K39" s="21">
        <f>SUM(K40:K41)</f>
        <v>5000</v>
      </c>
      <c r="L39" s="15">
        <f>SUM(L40:L41)</f>
        <v>5000</v>
      </c>
    </row>
    <row r="40" spans="1:13" s="36" customFormat="1">
      <c r="A40" s="29"/>
      <c r="B40" s="30"/>
      <c r="C40" s="30"/>
      <c r="D40" s="31">
        <v>630</v>
      </c>
      <c r="E40" s="32" t="s">
        <v>10</v>
      </c>
      <c r="F40" s="33">
        <v>2309.59</v>
      </c>
      <c r="G40" s="33">
        <v>5808.89</v>
      </c>
      <c r="H40" s="33">
        <v>2635</v>
      </c>
      <c r="I40" s="34">
        <v>2000</v>
      </c>
      <c r="J40" s="208">
        <v>2500</v>
      </c>
      <c r="K40" s="35">
        <v>5000</v>
      </c>
      <c r="L40" s="33">
        <v>5000</v>
      </c>
    </row>
    <row r="41" spans="1:13" s="36" customFormat="1">
      <c r="A41" s="29"/>
      <c r="B41" s="30"/>
      <c r="C41" s="30"/>
      <c r="D41" s="37">
        <v>710</v>
      </c>
      <c r="E41" s="41" t="s">
        <v>112</v>
      </c>
      <c r="F41" s="75">
        <v>19763.169999999998</v>
      </c>
      <c r="G41" s="75">
        <v>0</v>
      </c>
      <c r="H41" s="75">
        <v>0</v>
      </c>
      <c r="I41" s="76">
        <v>0</v>
      </c>
      <c r="J41" s="209">
        <v>0</v>
      </c>
      <c r="K41" s="77">
        <v>0</v>
      </c>
      <c r="L41" s="75">
        <v>0</v>
      </c>
    </row>
    <row r="42" spans="1:13">
      <c r="A42" s="9"/>
      <c r="B42" s="14" t="s">
        <v>33</v>
      </c>
      <c r="C42" s="14"/>
      <c r="D42" s="237" t="s">
        <v>80</v>
      </c>
      <c r="E42" s="238"/>
      <c r="F42" s="15">
        <f>SUM(F43)</f>
        <v>313</v>
      </c>
      <c r="G42" s="15">
        <f t="shared" ref="G42:H42" si="15">SUM(G43)</f>
        <v>382.32</v>
      </c>
      <c r="H42" s="15">
        <f t="shared" si="15"/>
        <v>1000</v>
      </c>
      <c r="I42" s="18">
        <f>SUM(I43)</f>
        <v>800</v>
      </c>
      <c r="J42" s="207">
        <f>SUM(J43)</f>
        <v>2000</v>
      </c>
      <c r="K42" s="21">
        <f>SUM(K43)</f>
        <v>2000</v>
      </c>
      <c r="L42" s="15">
        <f>SUM(L43)</f>
        <v>2000</v>
      </c>
    </row>
    <row r="43" spans="1:13" s="36" customFormat="1">
      <c r="A43" s="29"/>
      <c r="B43" s="30"/>
      <c r="C43" s="30"/>
      <c r="D43" s="31">
        <v>630</v>
      </c>
      <c r="E43" s="32" t="s">
        <v>10</v>
      </c>
      <c r="F43" s="33">
        <v>313</v>
      </c>
      <c r="G43" s="33">
        <v>382.32</v>
      </c>
      <c r="H43" s="33">
        <v>1000</v>
      </c>
      <c r="I43" s="34">
        <v>800</v>
      </c>
      <c r="J43" s="208">
        <v>2000</v>
      </c>
      <c r="K43" s="35">
        <v>2000</v>
      </c>
      <c r="L43" s="33">
        <v>2000</v>
      </c>
      <c r="M43" s="1"/>
    </row>
    <row r="44" spans="1:13">
      <c r="A44" s="55">
        <v>4</v>
      </c>
      <c r="B44" s="51"/>
      <c r="C44" s="12"/>
      <c r="D44" s="235" t="s">
        <v>34</v>
      </c>
      <c r="E44" s="236"/>
      <c r="F44" s="13">
        <f>SUM(F45,F49,F53,)</f>
        <v>3619.84</v>
      </c>
      <c r="G44" s="13">
        <f t="shared" ref="G44" si="16">SUM(G45,G49,G53,)</f>
        <v>5632.36</v>
      </c>
      <c r="H44" s="13">
        <f>SUM(H45,H49,H53,)</f>
        <v>15177</v>
      </c>
      <c r="I44" s="17">
        <f>SUM(I45,I49,I53,)</f>
        <v>18009</v>
      </c>
      <c r="J44" s="206">
        <f>SUM(J45,J49,J53,)</f>
        <v>22575</v>
      </c>
      <c r="K44" s="20">
        <f>SUM(K45,K49,K53,)</f>
        <v>22580</v>
      </c>
      <c r="L44" s="13">
        <f>SUM(L45,L49,L53,)</f>
        <v>22580</v>
      </c>
    </row>
    <row r="45" spans="1:13">
      <c r="A45" s="56"/>
      <c r="B45" s="52" t="s">
        <v>35</v>
      </c>
      <c r="C45" s="14"/>
      <c r="D45" s="237" t="s">
        <v>36</v>
      </c>
      <c r="E45" s="238"/>
      <c r="F45" s="15">
        <f>SUM(F46:F48)</f>
        <v>256.40999999999997</v>
      </c>
      <c r="G45" s="15">
        <f t="shared" ref="G45" si="17">SUM(G46:G48)</f>
        <v>253</v>
      </c>
      <c r="H45" s="15">
        <f>SUM(H46:H48)</f>
        <v>265</v>
      </c>
      <c r="I45" s="18">
        <f>SUM(I46:I48)</f>
        <v>265</v>
      </c>
      <c r="J45" s="207">
        <f>SUM(J46:J48)</f>
        <v>265</v>
      </c>
      <c r="K45" s="21">
        <f>SUM(K46:K48)</f>
        <v>270</v>
      </c>
      <c r="L45" s="15">
        <f>SUM(L46:L48)</f>
        <v>270</v>
      </c>
    </row>
    <row r="46" spans="1:13" s="36" customFormat="1">
      <c r="A46" s="57"/>
      <c r="B46" s="53"/>
      <c r="C46" s="30"/>
      <c r="D46" s="31">
        <v>610</v>
      </c>
      <c r="E46" s="61" t="s">
        <v>6</v>
      </c>
      <c r="F46" s="33">
        <v>150.5</v>
      </c>
      <c r="G46" s="33">
        <v>151</v>
      </c>
      <c r="H46" s="33">
        <v>160.5</v>
      </c>
      <c r="I46" s="34">
        <v>160.5</v>
      </c>
      <c r="J46" s="208">
        <v>161</v>
      </c>
      <c r="K46" s="35">
        <v>165</v>
      </c>
      <c r="L46" s="33">
        <v>165</v>
      </c>
    </row>
    <row r="47" spans="1:13" s="36" customFormat="1">
      <c r="A47" s="57"/>
      <c r="B47" s="53"/>
      <c r="C47" s="30"/>
      <c r="D47" s="31">
        <v>620</v>
      </c>
      <c r="E47" s="61" t="s">
        <v>7</v>
      </c>
      <c r="F47" s="33">
        <v>55</v>
      </c>
      <c r="G47" s="33">
        <v>52</v>
      </c>
      <c r="H47" s="33">
        <v>56.1</v>
      </c>
      <c r="I47" s="34">
        <v>56.1</v>
      </c>
      <c r="J47" s="208">
        <v>56</v>
      </c>
      <c r="K47" s="35">
        <v>55</v>
      </c>
      <c r="L47" s="33">
        <v>55</v>
      </c>
    </row>
    <row r="48" spans="1:13" s="36" customFormat="1">
      <c r="A48" s="57"/>
      <c r="B48" s="53"/>
      <c r="C48" s="30"/>
      <c r="D48" s="31">
        <v>630</v>
      </c>
      <c r="E48" s="61" t="s">
        <v>10</v>
      </c>
      <c r="F48" s="33">
        <v>50.91</v>
      </c>
      <c r="G48" s="33">
        <v>50</v>
      </c>
      <c r="H48" s="33">
        <v>48.4</v>
      </c>
      <c r="I48" s="34">
        <v>48.4</v>
      </c>
      <c r="J48" s="208">
        <v>48</v>
      </c>
      <c r="K48" s="35">
        <v>50</v>
      </c>
      <c r="L48" s="33">
        <v>50</v>
      </c>
      <c r="M48" s="36" t="s">
        <v>230</v>
      </c>
    </row>
    <row r="49" spans="1:13">
      <c r="A49" s="56"/>
      <c r="B49" s="52" t="s">
        <v>37</v>
      </c>
      <c r="C49" s="14"/>
      <c r="D49" s="237" t="s">
        <v>109</v>
      </c>
      <c r="E49" s="238"/>
      <c r="F49" s="15">
        <f>SUM(F50:F52)</f>
        <v>721.74</v>
      </c>
      <c r="G49" s="15">
        <f t="shared" ref="G49" si="18">SUM(G50:G52)</f>
        <v>720.19999999999993</v>
      </c>
      <c r="H49" s="15">
        <f>SUM(H50:H52)</f>
        <v>740</v>
      </c>
      <c r="I49" s="18">
        <f>SUM(I50:I52)</f>
        <v>740</v>
      </c>
      <c r="J49" s="207">
        <f>SUM(J50:J52)</f>
        <v>3580</v>
      </c>
      <c r="K49" s="21">
        <f>SUM(K50:K52)</f>
        <v>3580</v>
      </c>
      <c r="L49" s="15">
        <f>SUM(L50:L52)</f>
        <v>3580</v>
      </c>
    </row>
    <row r="50" spans="1:13" s="36" customFormat="1">
      <c r="A50" s="57"/>
      <c r="B50" s="53"/>
      <c r="C50" s="30"/>
      <c r="D50" s="31">
        <v>610</v>
      </c>
      <c r="E50" s="32" t="s">
        <v>6</v>
      </c>
      <c r="F50" s="33">
        <v>449.13</v>
      </c>
      <c r="G50" s="33">
        <v>450</v>
      </c>
      <c r="H50" s="33">
        <v>457</v>
      </c>
      <c r="I50" s="34">
        <v>457</v>
      </c>
      <c r="J50" s="208">
        <v>2560</v>
      </c>
      <c r="K50" s="35">
        <v>2560</v>
      </c>
      <c r="L50" s="33">
        <v>2560</v>
      </c>
    </row>
    <row r="51" spans="1:13" s="36" customFormat="1">
      <c r="A51" s="57"/>
      <c r="B51" s="53"/>
      <c r="C51" s="30"/>
      <c r="D51" s="31">
        <v>620</v>
      </c>
      <c r="E51" s="48" t="s">
        <v>7</v>
      </c>
      <c r="F51" s="33">
        <v>157.5</v>
      </c>
      <c r="G51" s="33">
        <v>157.28</v>
      </c>
      <c r="H51" s="33">
        <v>159.72</v>
      </c>
      <c r="I51" s="34">
        <v>159.72</v>
      </c>
      <c r="J51" s="208">
        <v>900</v>
      </c>
      <c r="K51" s="35">
        <v>900</v>
      </c>
      <c r="L51" s="33">
        <v>900</v>
      </c>
    </row>
    <row r="52" spans="1:13" s="36" customFormat="1">
      <c r="A52" s="57"/>
      <c r="B52" s="53"/>
      <c r="C52" s="30"/>
      <c r="D52" s="31">
        <v>630</v>
      </c>
      <c r="E52" s="48" t="s">
        <v>10</v>
      </c>
      <c r="F52" s="33">
        <v>115.11</v>
      </c>
      <c r="G52" s="33">
        <v>112.92</v>
      </c>
      <c r="H52" s="33">
        <v>123.28</v>
      </c>
      <c r="I52" s="34">
        <v>123.28</v>
      </c>
      <c r="J52" s="208">
        <v>120</v>
      </c>
      <c r="K52" s="35">
        <v>120</v>
      </c>
      <c r="L52" s="33">
        <v>120</v>
      </c>
      <c r="M52" s="36" t="s">
        <v>230</v>
      </c>
    </row>
    <row r="53" spans="1:13" s="36" customFormat="1">
      <c r="A53" s="57"/>
      <c r="B53" s="52" t="s">
        <v>38</v>
      </c>
      <c r="C53" s="14"/>
      <c r="D53" s="237" t="s">
        <v>70</v>
      </c>
      <c r="E53" s="238"/>
      <c r="F53" s="15">
        <f t="shared" ref="F53:L53" si="19">SUM(F54:F58)</f>
        <v>2641.69</v>
      </c>
      <c r="G53" s="15">
        <f t="shared" si="19"/>
        <v>4659.16</v>
      </c>
      <c r="H53" s="15">
        <f t="shared" si="19"/>
        <v>14172</v>
      </c>
      <c r="I53" s="18">
        <f t="shared" si="19"/>
        <v>17004</v>
      </c>
      <c r="J53" s="207">
        <f t="shared" si="19"/>
        <v>18730</v>
      </c>
      <c r="K53" s="21">
        <f t="shared" si="19"/>
        <v>18730</v>
      </c>
      <c r="L53" s="15">
        <f t="shared" si="19"/>
        <v>18730</v>
      </c>
    </row>
    <row r="54" spans="1:13" s="36" customFormat="1">
      <c r="A54" s="57"/>
      <c r="B54" s="53"/>
      <c r="C54" s="30"/>
      <c r="D54" s="31">
        <v>610</v>
      </c>
      <c r="E54" s="32" t="s">
        <v>6</v>
      </c>
      <c r="F54" s="33">
        <v>1942.52</v>
      </c>
      <c r="G54" s="33">
        <v>3428.1</v>
      </c>
      <c r="H54" s="33">
        <v>1912</v>
      </c>
      <c r="I54" s="34">
        <v>1912</v>
      </c>
      <c r="J54" s="208">
        <v>2400</v>
      </c>
      <c r="K54" s="35">
        <v>2400</v>
      </c>
      <c r="L54" s="33">
        <v>2400</v>
      </c>
    </row>
    <row r="55" spans="1:13" s="36" customFormat="1">
      <c r="A55" s="57"/>
      <c r="B55" s="53"/>
      <c r="C55" s="30"/>
      <c r="D55" s="31">
        <v>620</v>
      </c>
      <c r="E55" s="32" t="s">
        <v>7</v>
      </c>
      <c r="F55" s="33">
        <v>699.17</v>
      </c>
      <c r="G55" s="33">
        <v>1231.06</v>
      </c>
      <c r="H55" s="33">
        <v>668</v>
      </c>
      <c r="I55" s="34">
        <v>668</v>
      </c>
      <c r="J55" s="208">
        <v>850</v>
      </c>
      <c r="K55" s="35">
        <v>850</v>
      </c>
      <c r="L55" s="33">
        <v>850</v>
      </c>
    </row>
    <row r="56" spans="1:13" s="36" customFormat="1">
      <c r="A56" s="57"/>
      <c r="B56" s="53"/>
      <c r="C56" s="30"/>
      <c r="D56" s="31">
        <v>610</v>
      </c>
      <c r="E56" s="194" t="s">
        <v>215</v>
      </c>
      <c r="F56" s="33">
        <v>0</v>
      </c>
      <c r="G56" s="33">
        <v>0</v>
      </c>
      <c r="H56" s="33">
        <v>7740</v>
      </c>
      <c r="I56" s="34">
        <v>10054</v>
      </c>
      <c r="J56" s="208">
        <v>10850</v>
      </c>
      <c r="K56" s="35">
        <v>10850</v>
      </c>
      <c r="L56" s="33">
        <v>10850</v>
      </c>
    </row>
    <row r="57" spans="1:13" s="36" customFormat="1">
      <c r="A57" s="57"/>
      <c r="B57" s="53"/>
      <c r="C57" s="30"/>
      <c r="D57" s="31">
        <v>620</v>
      </c>
      <c r="E57" s="194" t="s">
        <v>216</v>
      </c>
      <c r="F57" s="33">
        <v>0</v>
      </c>
      <c r="G57" s="33">
        <v>0</v>
      </c>
      <c r="H57" s="33">
        <v>2705</v>
      </c>
      <c r="I57" s="34">
        <v>3517</v>
      </c>
      <c r="J57" s="208">
        <v>3800</v>
      </c>
      <c r="K57" s="35">
        <v>3800</v>
      </c>
      <c r="L57" s="33">
        <v>3800</v>
      </c>
    </row>
    <row r="58" spans="1:13" s="36" customFormat="1">
      <c r="A58" s="57"/>
      <c r="B58" s="53"/>
      <c r="C58" s="30"/>
      <c r="D58" s="31">
        <v>630</v>
      </c>
      <c r="E58" s="62" t="s">
        <v>217</v>
      </c>
      <c r="F58" s="33">
        <v>0</v>
      </c>
      <c r="G58" s="33">
        <v>0</v>
      </c>
      <c r="H58" s="33">
        <v>1147</v>
      </c>
      <c r="I58" s="34">
        <v>853</v>
      </c>
      <c r="J58" s="208">
        <v>830</v>
      </c>
      <c r="K58" s="35">
        <v>830</v>
      </c>
      <c r="L58" s="33">
        <v>830</v>
      </c>
      <c r="M58" s="200"/>
    </row>
    <row r="59" spans="1:13">
      <c r="A59" s="71">
        <v>5</v>
      </c>
      <c r="B59" s="64"/>
      <c r="C59" s="65"/>
      <c r="D59" s="235" t="s">
        <v>39</v>
      </c>
      <c r="E59" s="236"/>
      <c r="F59" s="13">
        <v>9012.5</v>
      </c>
      <c r="G59" s="13">
        <f t="shared" ref="G59:H59" si="20">SUM(G60,G63,G65)</f>
        <v>17045.29</v>
      </c>
      <c r="H59" s="13">
        <f t="shared" si="20"/>
        <v>12000</v>
      </c>
      <c r="I59" s="17">
        <f>SUM(I60,I63,I65)</f>
        <v>13282.49</v>
      </c>
      <c r="J59" s="206">
        <f>SUM(J60,J63,J65)</f>
        <v>14500</v>
      </c>
      <c r="K59" s="20">
        <f>SUM(K60,K63,K65)</f>
        <v>14500</v>
      </c>
      <c r="L59" s="13">
        <f>SUM(L60,L63,L65)</f>
        <v>14500</v>
      </c>
    </row>
    <row r="60" spans="1:13">
      <c r="A60" s="70"/>
      <c r="B60" s="14" t="s">
        <v>40</v>
      </c>
      <c r="C60" s="14"/>
      <c r="D60" s="243" t="s">
        <v>41</v>
      </c>
      <c r="E60" s="244"/>
      <c r="F60" s="15">
        <f>SUM(F61:F62)</f>
        <v>793.14</v>
      </c>
      <c r="G60" s="15">
        <f t="shared" ref="G60" si="21">SUM(G61:G62)</f>
        <v>11206.5</v>
      </c>
      <c r="H60" s="15">
        <f>SUM(H61:H62)</f>
        <v>2000</v>
      </c>
      <c r="I60" s="18">
        <f>SUM(I61:I62)</f>
        <v>1500</v>
      </c>
      <c r="J60" s="207">
        <f>SUM(J61:J62)</f>
        <v>3000</v>
      </c>
      <c r="K60" s="21">
        <f>SUM(K61:K62)</f>
        <v>3000</v>
      </c>
      <c r="L60" s="15">
        <f>SUM(L61:L62)</f>
        <v>3000</v>
      </c>
    </row>
    <row r="61" spans="1:13" s="36" customFormat="1">
      <c r="A61" s="29"/>
      <c r="B61" s="30"/>
      <c r="C61" s="30"/>
      <c r="D61" s="31">
        <v>630</v>
      </c>
      <c r="E61" s="32" t="s">
        <v>10</v>
      </c>
      <c r="F61" s="33">
        <v>793.14</v>
      </c>
      <c r="G61" s="33">
        <v>420</v>
      </c>
      <c r="H61" s="33">
        <v>2000</v>
      </c>
      <c r="I61" s="34">
        <v>1500</v>
      </c>
      <c r="J61" s="208">
        <v>3000</v>
      </c>
      <c r="K61" s="35">
        <v>3000</v>
      </c>
      <c r="L61" s="33">
        <v>3000</v>
      </c>
      <c r="M61" s="1"/>
    </row>
    <row r="62" spans="1:13" s="36" customFormat="1">
      <c r="A62" s="29"/>
      <c r="B62" s="30"/>
      <c r="C62" s="30"/>
      <c r="D62" s="37">
        <v>710</v>
      </c>
      <c r="E62" s="193" t="s">
        <v>210</v>
      </c>
      <c r="F62" s="75">
        <v>0</v>
      </c>
      <c r="G62" s="75">
        <v>10786.5</v>
      </c>
      <c r="H62" s="75">
        <v>0</v>
      </c>
      <c r="I62" s="76">
        <v>0</v>
      </c>
      <c r="J62" s="209">
        <v>0</v>
      </c>
      <c r="K62" s="77">
        <v>0</v>
      </c>
      <c r="L62" s="75">
        <v>0</v>
      </c>
      <c r="M62" s="1"/>
    </row>
    <row r="63" spans="1:13">
      <c r="A63" s="9"/>
      <c r="B63" s="14" t="s">
        <v>42</v>
      </c>
      <c r="C63" s="14"/>
      <c r="D63" s="237" t="s">
        <v>43</v>
      </c>
      <c r="E63" s="238"/>
      <c r="F63" s="15">
        <f>SUM(F64)</f>
        <v>2449.35</v>
      </c>
      <c r="G63" s="15">
        <f t="shared" ref="G63" si="22">SUM(G64)</f>
        <v>1679.61</v>
      </c>
      <c r="H63" s="15">
        <f>SUM(H64)</f>
        <v>2500</v>
      </c>
      <c r="I63" s="18">
        <f>SUM(I64)</f>
        <v>2300</v>
      </c>
      <c r="J63" s="207">
        <f>SUM(J64)</f>
        <v>3000</v>
      </c>
      <c r="K63" s="21">
        <f>SUM(K64)</f>
        <v>3000</v>
      </c>
      <c r="L63" s="15">
        <f>SUM(L64)</f>
        <v>3000</v>
      </c>
    </row>
    <row r="64" spans="1:13" s="36" customFormat="1">
      <c r="A64" s="29"/>
      <c r="B64" s="30"/>
      <c r="C64" s="30"/>
      <c r="D64" s="31">
        <v>630</v>
      </c>
      <c r="E64" s="32" t="s">
        <v>10</v>
      </c>
      <c r="F64" s="33">
        <v>2449.35</v>
      </c>
      <c r="G64" s="33">
        <v>1679.61</v>
      </c>
      <c r="H64" s="33">
        <v>2500</v>
      </c>
      <c r="I64" s="34">
        <v>2300</v>
      </c>
      <c r="J64" s="208">
        <v>3000</v>
      </c>
      <c r="K64" s="35">
        <v>3000</v>
      </c>
      <c r="L64" s="33">
        <v>3000</v>
      </c>
    </row>
    <row r="65" spans="1:13">
      <c r="A65" s="9"/>
      <c r="B65" s="14" t="s">
        <v>44</v>
      </c>
      <c r="C65" s="14"/>
      <c r="D65" s="237" t="s">
        <v>45</v>
      </c>
      <c r="E65" s="238"/>
      <c r="F65" s="15">
        <v>5770.01</v>
      </c>
      <c r="G65" s="15">
        <f t="shared" ref="G65" si="23">SUM(G66:G67)</f>
        <v>4159.18</v>
      </c>
      <c r="H65" s="15">
        <f>SUM(H66:H67)</f>
        <v>7500</v>
      </c>
      <c r="I65" s="18">
        <f>SUM(I66:I67)</f>
        <v>9482.49</v>
      </c>
      <c r="J65" s="207">
        <f>SUM(J66:J67)</f>
        <v>8500</v>
      </c>
      <c r="K65" s="21">
        <f>SUM(K66:K67)</f>
        <v>8500</v>
      </c>
      <c r="L65" s="15">
        <f>SUM(L66:L67)</f>
        <v>8500</v>
      </c>
    </row>
    <row r="66" spans="1:13" s="36" customFormat="1">
      <c r="A66" s="29"/>
      <c r="B66" s="30"/>
      <c r="C66" s="30"/>
      <c r="D66" s="31">
        <v>630</v>
      </c>
      <c r="E66" s="32" t="s">
        <v>10</v>
      </c>
      <c r="F66" s="33">
        <v>5770.01</v>
      </c>
      <c r="G66" s="33">
        <v>4159.18</v>
      </c>
      <c r="H66" s="33">
        <v>7500</v>
      </c>
      <c r="I66" s="34">
        <v>6964</v>
      </c>
      <c r="J66" s="208">
        <v>8500</v>
      </c>
      <c r="K66" s="35">
        <v>8500</v>
      </c>
      <c r="L66" s="33">
        <v>8500</v>
      </c>
    </row>
    <row r="67" spans="1:13" s="36" customFormat="1">
      <c r="A67" s="29"/>
      <c r="B67" s="30"/>
      <c r="C67" s="30"/>
      <c r="D67" s="37">
        <v>710</v>
      </c>
      <c r="E67" s="41" t="s">
        <v>29</v>
      </c>
      <c r="F67" s="75"/>
      <c r="G67" s="75">
        <v>0</v>
      </c>
      <c r="H67" s="75">
        <v>0</v>
      </c>
      <c r="I67" s="76">
        <v>2518.4899999999998</v>
      </c>
      <c r="J67" s="209">
        <v>0</v>
      </c>
      <c r="K67" s="77">
        <v>0</v>
      </c>
      <c r="L67" s="75">
        <v>0</v>
      </c>
    </row>
    <row r="68" spans="1:13">
      <c r="A68" s="55">
        <v>6</v>
      </c>
      <c r="B68" s="51"/>
      <c r="C68" s="12"/>
      <c r="D68" s="235" t="s">
        <v>46</v>
      </c>
      <c r="E68" s="236"/>
      <c r="F68" s="13">
        <f>SUM(F69,F71)</f>
        <v>7743.68</v>
      </c>
      <c r="G68" s="13">
        <f t="shared" ref="G68" si="24">SUM(G69,G71)</f>
        <v>53152.49</v>
      </c>
      <c r="H68" s="13">
        <f>SUM(H69,H71)</f>
        <v>653749</v>
      </c>
      <c r="I68" s="17">
        <f>SUM(I69,I71)</f>
        <v>91458.91</v>
      </c>
      <c r="J68" s="206">
        <f>SUM(J69,J71)</f>
        <v>1045300</v>
      </c>
      <c r="K68" s="20">
        <f>SUM(K69,K71)</f>
        <v>11000</v>
      </c>
      <c r="L68" s="13">
        <f>SUM(L69,L71)</f>
        <v>11000</v>
      </c>
    </row>
    <row r="69" spans="1:13">
      <c r="A69" s="56"/>
      <c r="B69" s="52" t="s">
        <v>47</v>
      </c>
      <c r="C69" s="14"/>
      <c r="D69" s="237" t="s">
        <v>48</v>
      </c>
      <c r="E69" s="238"/>
      <c r="F69" s="15">
        <f>SUM(F70)</f>
        <v>7743.68</v>
      </c>
      <c r="G69" s="15">
        <f t="shared" ref="G69" si="25">SUM(G70)</f>
        <v>9341.9599999999991</v>
      </c>
      <c r="H69" s="15">
        <f>SUM(H70)</f>
        <v>9500</v>
      </c>
      <c r="I69" s="18">
        <f>SUM(I70)</f>
        <v>10810</v>
      </c>
      <c r="J69" s="207">
        <f>SUM(J70)</f>
        <v>11000</v>
      </c>
      <c r="K69" s="21">
        <f>SUM(K70)</f>
        <v>11000</v>
      </c>
      <c r="L69" s="15">
        <f>SUM(L70)</f>
        <v>11000</v>
      </c>
    </row>
    <row r="70" spans="1:13" s="36" customFormat="1">
      <c r="A70" s="57"/>
      <c r="B70" s="53"/>
      <c r="C70" s="30"/>
      <c r="D70" s="31">
        <v>630</v>
      </c>
      <c r="E70" s="32" t="s">
        <v>10</v>
      </c>
      <c r="F70" s="33">
        <v>7743.68</v>
      </c>
      <c r="G70" s="33">
        <v>9341.9599999999991</v>
      </c>
      <c r="H70" s="33">
        <v>9500</v>
      </c>
      <c r="I70" s="34">
        <v>10810</v>
      </c>
      <c r="J70" s="208">
        <v>11000</v>
      </c>
      <c r="K70" s="35">
        <v>11000</v>
      </c>
      <c r="L70" s="33">
        <v>11000</v>
      </c>
    </row>
    <row r="71" spans="1:13">
      <c r="A71" s="56"/>
      <c r="B71" s="52" t="s">
        <v>79</v>
      </c>
      <c r="C71" s="14"/>
      <c r="D71" s="237" t="s">
        <v>49</v>
      </c>
      <c r="E71" s="238"/>
      <c r="F71" s="15">
        <f t="shared" ref="F71:G71" si="26">SUM(F72:F74)</f>
        <v>0</v>
      </c>
      <c r="G71" s="15">
        <f t="shared" si="26"/>
        <v>43810.53</v>
      </c>
      <c r="H71" s="15">
        <f>SUM(H72:H74)</f>
        <v>644249</v>
      </c>
      <c r="I71" s="18">
        <f>SUM(I72:I74)</f>
        <v>80648.91</v>
      </c>
      <c r="J71" s="207">
        <f>SUM(J72:J74)</f>
        <v>1034300</v>
      </c>
      <c r="K71" s="21">
        <f>SUM(K72:K74)</f>
        <v>0</v>
      </c>
      <c r="L71" s="15">
        <f>SUM(L72:L74)</f>
        <v>0</v>
      </c>
    </row>
    <row r="72" spans="1:13" s="36" customFormat="1">
      <c r="A72" s="57"/>
      <c r="B72" s="53"/>
      <c r="C72" s="30"/>
      <c r="D72" s="31">
        <v>630</v>
      </c>
      <c r="E72" s="32" t="s">
        <v>239</v>
      </c>
      <c r="F72" s="33"/>
      <c r="G72" s="33"/>
      <c r="H72" s="33"/>
      <c r="I72" s="34">
        <v>35428.43</v>
      </c>
      <c r="J72" s="208"/>
      <c r="K72" s="35"/>
      <c r="L72" s="33"/>
      <c r="M72" s="1" t="s">
        <v>243</v>
      </c>
    </row>
    <row r="73" spans="1:13" s="36" customFormat="1">
      <c r="A73" s="57"/>
      <c r="B73" s="53"/>
      <c r="C73" s="196" t="s">
        <v>100</v>
      </c>
      <c r="D73" s="37">
        <v>710</v>
      </c>
      <c r="E73" s="195" t="s">
        <v>232</v>
      </c>
      <c r="F73" s="75"/>
      <c r="G73" s="75">
        <v>43810.53</v>
      </c>
      <c r="H73" s="75">
        <v>79643</v>
      </c>
      <c r="I73" s="76">
        <v>45220.480000000003</v>
      </c>
      <c r="J73" s="209">
        <v>233800</v>
      </c>
      <c r="K73" s="77"/>
      <c r="L73" s="75"/>
    </row>
    <row r="74" spans="1:13" s="36" customFormat="1">
      <c r="A74" s="58"/>
      <c r="B74" s="53"/>
      <c r="C74" s="196" t="s">
        <v>221</v>
      </c>
      <c r="D74" s="37">
        <v>710</v>
      </c>
      <c r="E74" s="195" t="s">
        <v>220</v>
      </c>
      <c r="F74" s="75">
        <v>0</v>
      </c>
      <c r="G74" s="75">
        <v>0</v>
      </c>
      <c r="H74" s="75">
        <v>564606</v>
      </c>
      <c r="I74" s="76">
        <v>0</v>
      </c>
      <c r="J74" s="209">
        <v>800500</v>
      </c>
      <c r="K74" s="77">
        <v>0</v>
      </c>
      <c r="L74" s="75"/>
    </row>
    <row r="75" spans="1:13">
      <c r="A75" s="54">
        <v>7</v>
      </c>
      <c r="B75" s="12"/>
      <c r="C75" s="12"/>
      <c r="D75" s="235" t="s">
        <v>52</v>
      </c>
      <c r="E75" s="236"/>
      <c r="F75" s="13">
        <f>SUM(F76,F81,F85,F89,F92)</f>
        <v>121549.56</v>
      </c>
      <c r="G75" s="13">
        <f>SUM(G76,G81,G85,G89,G92)</f>
        <v>147240.90999999997</v>
      </c>
      <c r="H75" s="13">
        <f>SUM(H76,H81,H85,H89,H92)</f>
        <v>160320</v>
      </c>
      <c r="I75" s="17">
        <f>SUM(I76,I81,I85,I89,I92)</f>
        <v>167827.01</v>
      </c>
      <c r="J75" s="206">
        <f t="shared" ref="J75:L75" si="27">SUM(J76,J81,J85,J89,J92)</f>
        <v>153275</v>
      </c>
      <c r="K75" s="20">
        <f t="shared" si="27"/>
        <v>154130</v>
      </c>
      <c r="L75" s="13">
        <f t="shared" si="27"/>
        <v>154130</v>
      </c>
    </row>
    <row r="76" spans="1:13">
      <c r="A76" s="9"/>
      <c r="B76" s="14" t="s">
        <v>50</v>
      </c>
      <c r="C76" s="14"/>
      <c r="D76" s="237" t="s">
        <v>54</v>
      </c>
      <c r="E76" s="238"/>
      <c r="F76" s="15">
        <f>SUM(F77:F80)</f>
        <v>31112</v>
      </c>
      <c r="G76" s="15">
        <f t="shared" ref="G76:L76" si="28">SUM(G77:G80)</f>
        <v>49107.34</v>
      </c>
      <c r="H76" s="15">
        <f>SUM(H77:H80)</f>
        <v>74505.100000000006</v>
      </c>
      <c r="I76" s="18">
        <f>SUM(I77:I80)</f>
        <v>79844.010000000009</v>
      </c>
      <c r="J76" s="207">
        <f t="shared" si="28"/>
        <v>61700</v>
      </c>
      <c r="K76" s="21">
        <f t="shared" si="28"/>
        <v>61750</v>
      </c>
      <c r="L76" s="15">
        <f t="shared" si="28"/>
        <v>61750</v>
      </c>
    </row>
    <row r="77" spans="1:13" s="36" customFormat="1">
      <c r="A77" s="29"/>
      <c r="B77" s="30"/>
      <c r="C77" s="30"/>
      <c r="D77" s="31">
        <v>610</v>
      </c>
      <c r="E77" s="32" t="s">
        <v>233</v>
      </c>
      <c r="F77" s="33">
        <v>18000</v>
      </c>
      <c r="G77" s="33">
        <v>21443.82</v>
      </c>
      <c r="H77" s="33">
        <v>19649</v>
      </c>
      <c r="I77" s="34">
        <v>21786</v>
      </c>
      <c r="J77" s="208">
        <v>39800</v>
      </c>
      <c r="K77" s="35">
        <v>39800</v>
      </c>
      <c r="L77" s="33">
        <v>39800</v>
      </c>
    </row>
    <row r="78" spans="1:13" s="36" customFormat="1">
      <c r="A78" s="29"/>
      <c r="B78" s="30"/>
      <c r="C78" s="30"/>
      <c r="D78" s="31">
        <v>620</v>
      </c>
      <c r="E78" s="32" t="s">
        <v>234</v>
      </c>
      <c r="F78" s="33">
        <v>6231</v>
      </c>
      <c r="G78" s="33">
        <v>8002.6</v>
      </c>
      <c r="H78" s="33">
        <v>6914.1</v>
      </c>
      <c r="I78" s="34">
        <v>10455.719999999999</v>
      </c>
      <c r="J78" s="208">
        <v>14250</v>
      </c>
      <c r="K78" s="35">
        <v>14250</v>
      </c>
      <c r="L78" s="33">
        <v>14250</v>
      </c>
    </row>
    <row r="79" spans="1:13" s="36" customFormat="1">
      <c r="A79" s="29"/>
      <c r="B79" s="30"/>
      <c r="C79" s="30"/>
      <c r="D79" s="31">
        <v>630</v>
      </c>
      <c r="E79" s="32" t="s">
        <v>235</v>
      </c>
      <c r="F79" s="33">
        <v>6881</v>
      </c>
      <c r="G79" s="33">
        <v>19660.919999999998</v>
      </c>
      <c r="H79" s="33">
        <v>9030</v>
      </c>
      <c r="I79" s="34">
        <v>8500</v>
      </c>
      <c r="J79" s="208">
        <v>7650</v>
      </c>
      <c r="K79" s="35">
        <v>7700</v>
      </c>
      <c r="L79" s="33">
        <v>7700</v>
      </c>
    </row>
    <row r="80" spans="1:13" s="36" customFormat="1">
      <c r="A80" s="29"/>
      <c r="B80" s="30"/>
      <c r="C80" s="196" t="s">
        <v>224</v>
      </c>
      <c r="D80" s="37">
        <v>710</v>
      </c>
      <c r="E80" s="195" t="s">
        <v>222</v>
      </c>
      <c r="F80" s="75"/>
      <c r="G80" s="75">
        <v>0</v>
      </c>
      <c r="H80" s="75">
        <v>38912</v>
      </c>
      <c r="I80" s="76">
        <v>39102.29</v>
      </c>
      <c r="J80" s="209">
        <v>0</v>
      </c>
      <c r="K80" s="77"/>
      <c r="L80" s="75"/>
    </row>
    <row r="81" spans="1:12" s="36" customFormat="1">
      <c r="A81" s="29"/>
      <c r="B81" s="14"/>
      <c r="C81" s="14"/>
      <c r="D81" s="237" t="s">
        <v>244</v>
      </c>
      <c r="E81" s="238"/>
      <c r="F81" s="15">
        <f>SUM(F82:F84)</f>
        <v>13208</v>
      </c>
      <c r="G81" s="15">
        <f t="shared" ref="G81:L81" si="29">SUM(G82:G84)</f>
        <v>16700.239999999998</v>
      </c>
      <c r="H81" s="15">
        <f>SUM(H82:H84)</f>
        <v>13203.9</v>
      </c>
      <c r="I81" s="18">
        <f>SUM(I82:I84)</f>
        <v>15635</v>
      </c>
      <c r="J81" s="207">
        <f t="shared" si="29"/>
        <v>18950</v>
      </c>
      <c r="K81" s="21">
        <f t="shared" si="29"/>
        <v>18950</v>
      </c>
      <c r="L81" s="15">
        <f t="shared" si="29"/>
        <v>18950</v>
      </c>
    </row>
    <row r="82" spans="1:12" s="36" customFormat="1">
      <c r="A82" s="29"/>
      <c r="B82" s="30"/>
      <c r="C82" s="30"/>
      <c r="D82" s="31">
        <v>610</v>
      </c>
      <c r="E82" s="32" t="s">
        <v>236</v>
      </c>
      <c r="F82" s="33">
        <v>9700</v>
      </c>
      <c r="G82" s="33">
        <v>11723.75</v>
      </c>
      <c r="H82" s="33">
        <v>9765</v>
      </c>
      <c r="I82" s="34">
        <v>11157</v>
      </c>
      <c r="J82" s="208">
        <v>13100</v>
      </c>
      <c r="K82" s="35">
        <v>13100</v>
      </c>
      <c r="L82" s="33">
        <v>13100</v>
      </c>
    </row>
    <row r="83" spans="1:12" s="36" customFormat="1">
      <c r="A83" s="29"/>
      <c r="B83" s="30"/>
      <c r="C83" s="30"/>
      <c r="D83" s="31">
        <v>620</v>
      </c>
      <c r="E83" s="32" t="s">
        <v>237</v>
      </c>
      <c r="F83" s="33">
        <v>3413</v>
      </c>
      <c r="G83" s="33">
        <v>4406.82</v>
      </c>
      <c r="H83" s="33">
        <v>3438.9</v>
      </c>
      <c r="I83" s="34">
        <v>4218</v>
      </c>
      <c r="J83" s="208">
        <v>4850</v>
      </c>
      <c r="K83" s="35">
        <v>4850</v>
      </c>
      <c r="L83" s="33">
        <v>4850</v>
      </c>
    </row>
    <row r="84" spans="1:12" s="36" customFormat="1">
      <c r="A84" s="29"/>
      <c r="B84" s="30"/>
      <c r="C84" s="30"/>
      <c r="D84" s="31">
        <v>630</v>
      </c>
      <c r="E84" s="32" t="s">
        <v>238</v>
      </c>
      <c r="F84" s="33">
        <v>95</v>
      </c>
      <c r="G84" s="33">
        <v>569.66999999999996</v>
      </c>
      <c r="H84" s="33">
        <v>0</v>
      </c>
      <c r="I84" s="34">
        <v>260</v>
      </c>
      <c r="J84" s="208">
        <v>1000</v>
      </c>
      <c r="K84" s="35">
        <v>1000</v>
      </c>
      <c r="L84" s="33">
        <v>1000</v>
      </c>
    </row>
    <row r="85" spans="1:12">
      <c r="A85" s="9"/>
      <c r="B85" s="14" t="s">
        <v>51</v>
      </c>
      <c r="C85" s="14"/>
      <c r="D85" s="237" t="s">
        <v>56</v>
      </c>
      <c r="E85" s="238"/>
      <c r="F85" s="15">
        <f>SUM(F86:F88)</f>
        <v>68407.149999999994</v>
      </c>
      <c r="G85" s="15">
        <f t="shared" ref="G85" si="30">SUM(G86:G88)</f>
        <v>72489.19</v>
      </c>
      <c r="H85" s="15">
        <f>SUM(H86:H88)</f>
        <v>63336</v>
      </c>
      <c r="I85" s="18">
        <f>SUM(I86:I88)</f>
        <v>63073</v>
      </c>
      <c r="J85" s="207">
        <f>SUM(J86:J88)</f>
        <v>60475</v>
      </c>
      <c r="K85" s="21">
        <f>SUM(K86:K88)</f>
        <v>61280</v>
      </c>
      <c r="L85" s="15">
        <f>SUM(L86:L88)</f>
        <v>61280</v>
      </c>
    </row>
    <row r="86" spans="1:12" s="36" customFormat="1">
      <c r="A86" s="29"/>
      <c r="B86" s="30"/>
      <c r="C86" s="30"/>
      <c r="D86" s="31">
        <v>610</v>
      </c>
      <c r="E86" s="59" t="s">
        <v>6</v>
      </c>
      <c r="F86" s="33">
        <v>40662.17</v>
      </c>
      <c r="G86" s="33">
        <v>45599.66</v>
      </c>
      <c r="H86" s="33">
        <v>38173</v>
      </c>
      <c r="I86" s="34">
        <v>37910</v>
      </c>
      <c r="J86" s="208">
        <v>36900</v>
      </c>
      <c r="K86" s="35">
        <v>38000</v>
      </c>
      <c r="L86" s="33">
        <v>38000</v>
      </c>
    </row>
    <row r="87" spans="1:12" s="36" customFormat="1">
      <c r="A87" s="29"/>
      <c r="B87" s="30"/>
      <c r="C87" s="30"/>
      <c r="D87" s="31">
        <v>620</v>
      </c>
      <c r="E87" s="59" t="s">
        <v>7</v>
      </c>
      <c r="F87" s="33">
        <v>14667.46</v>
      </c>
      <c r="G87" s="33">
        <v>17107.82</v>
      </c>
      <c r="H87" s="33">
        <v>13343</v>
      </c>
      <c r="I87" s="34">
        <v>13343</v>
      </c>
      <c r="J87" s="208">
        <v>13700</v>
      </c>
      <c r="K87" s="35">
        <v>13280</v>
      </c>
      <c r="L87" s="33">
        <v>13280</v>
      </c>
    </row>
    <row r="88" spans="1:12" s="36" customFormat="1">
      <c r="A88" s="29"/>
      <c r="B88" s="30"/>
      <c r="C88" s="30"/>
      <c r="D88" s="31">
        <v>630</v>
      </c>
      <c r="E88" s="59" t="s">
        <v>10</v>
      </c>
      <c r="F88" s="33">
        <v>13077.52</v>
      </c>
      <c r="G88" s="33">
        <v>9781.7099999999991</v>
      </c>
      <c r="H88" s="33">
        <v>11820</v>
      </c>
      <c r="I88" s="34">
        <v>11820</v>
      </c>
      <c r="J88" s="208">
        <v>9875</v>
      </c>
      <c r="K88" s="35">
        <v>10000</v>
      </c>
      <c r="L88" s="33">
        <v>10000</v>
      </c>
    </row>
    <row r="89" spans="1:12">
      <c r="A89" s="9"/>
      <c r="B89" s="14" t="s">
        <v>83</v>
      </c>
      <c r="C89" s="14"/>
      <c r="D89" s="237" t="s">
        <v>58</v>
      </c>
      <c r="E89" s="238"/>
      <c r="F89" s="15">
        <f>SUM(F90:F91)</f>
        <v>8822.41</v>
      </c>
      <c r="G89" s="15">
        <f t="shared" ref="G89" si="31">SUM(G90:G91)</f>
        <v>8944.14</v>
      </c>
      <c r="H89" s="15">
        <f>SUM(H90:H91)</f>
        <v>8775</v>
      </c>
      <c r="I89" s="18">
        <f>SUM(I90:I91)</f>
        <v>8775</v>
      </c>
      <c r="J89" s="207">
        <f>SUM(J90:J91)</f>
        <v>10150</v>
      </c>
      <c r="K89" s="21">
        <f>SUM(K90:K91)</f>
        <v>10150</v>
      </c>
      <c r="L89" s="15">
        <f>SUM(L90:L91)</f>
        <v>10150</v>
      </c>
    </row>
    <row r="90" spans="1:12" s="36" customFormat="1">
      <c r="A90" s="29"/>
      <c r="B90" s="30"/>
      <c r="C90" s="30"/>
      <c r="D90" s="31">
        <v>610</v>
      </c>
      <c r="E90" s="59" t="s">
        <v>6</v>
      </c>
      <c r="F90" s="33">
        <v>6420</v>
      </c>
      <c r="G90" s="33">
        <v>6474.85</v>
      </c>
      <c r="H90" s="33">
        <v>6370</v>
      </c>
      <c r="I90" s="34">
        <v>6370</v>
      </c>
      <c r="J90" s="208">
        <v>7400</v>
      </c>
      <c r="K90" s="35">
        <v>7400</v>
      </c>
      <c r="L90" s="33">
        <v>7400</v>
      </c>
    </row>
    <row r="91" spans="1:12" s="36" customFormat="1">
      <c r="A91" s="29"/>
      <c r="B91" s="30"/>
      <c r="C91" s="30"/>
      <c r="D91" s="31">
        <v>620</v>
      </c>
      <c r="E91" s="60" t="s">
        <v>7</v>
      </c>
      <c r="F91" s="33">
        <v>2402.41</v>
      </c>
      <c r="G91" s="33">
        <v>2469.29</v>
      </c>
      <c r="H91" s="33">
        <v>2405</v>
      </c>
      <c r="I91" s="34">
        <v>2405</v>
      </c>
      <c r="J91" s="208">
        <v>2750</v>
      </c>
      <c r="K91" s="35">
        <v>2750</v>
      </c>
      <c r="L91" s="33">
        <v>2750</v>
      </c>
    </row>
    <row r="92" spans="1:12" ht="15.75" customHeight="1">
      <c r="A92" s="9"/>
      <c r="B92" s="14" t="s">
        <v>84</v>
      </c>
      <c r="C92" s="14"/>
      <c r="D92" s="237" t="s">
        <v>59</v>
      </c>
      <c r="E92" s="238"/>
      <c r="F92" s="15">
        <f>SUM(F93:F93)</f>
        <v>0</v>
      </c>
      <c r="G92" s="15">
        <f t="shared" ref="G92" si="32">SUM(G93:G93)</f>
        <v>0</v>
      </c>
      <c r="H92" s="15">
        <f>SUM(H93:H93)</f>
        <v>500</v>
      </c>
      <c r="I92" s="18">
        <f>SUM(I93:I93)</f>
        <v>500</v>
      </c>
      <c r="J92" s="207">
        <f>SUM(J93:J93)</f>
        <v>2000</v>
      </c>
      <c r="K92" s="21">
        <f>SUM(K93:K93)</f>
        <v>2000</v>
      </c>
      <c r="L92" s="15">
        <f>SUM(L93:L93)</f>
        <v>2000</v>
      </c>
    </row>
    <row r="93" spans="1:12" s="36" customFormat="1">
      <c r="A93" s="38"/>
      <c r="B93" s="30"/>
      <c r="C93" s="30"/>
      <c r="D93" s="31">
        <v>640</v>
      </c>
      <c r="E93" s="32" t="s">
        <v>60</v>
      </c>
      <c r="F93" s="33">
        <v>0</v>
      </c>
      <c r="G93" s="33">
        <v>0</v>
      </c>
      <c r="H93" s="33">
        <v>500</v>
      </c>
      <c r="I93" s="34">
        <v>500</v>
      </c>
      <c r="J93" s="208">
        <v>2000</v>
      </c>
      <c r="K93" s="35">
        <v>2000</v>
      </c>
      <c r="L93" s="33">
        <v>2000</v>
      </c>
    </row>
    <row r="94" spans="1:12">
      <c r="A94" s="11">
        <v>8</v>
      </c>
      <c r="B94" s="12"/>
      <c r="C94" s="12"/>
      <c r="D94" s="235" t="s">
        <v>76</v>
      </c>
      <c r="E94" s="236"/>
      <c r="F94" s="13">
        <f>SUM(F95,F97,F99,)</f>
        <v>3376.1400000000003</v>
      </c>
      <c r="G94" s="13">
        <f t="shared" ref="G94:H94" si="33">SUM(G95,G97,G99,)</f>
        <v>8528.9399999999987</v>
      </c>
      <c r="H94" s="13">
        <f t="shared" si="33"/>
        <v>4100</v>
      </c>
      <c r="I94" s="17">
        <f>SUM(I95,I97,I99,)</f>
        <v>5500</v>
      </c>
      <c r="J94" s="206">
        <f>SUM(J95,J97,J99,)</f>
        <v>5300</v>
      </c>
      <c r="K94" s="20">
        <f>SUM(K95,K97,K99,)</f>
        <v>5300</v>
      </c>
      <c r="L94" s="13">
        <f>SUM(L95,L97,L99,)</f>
        <v>5300</v>
      </c>
    </row>
    <row r="95" spans="1:12">
      <c r="A95" s="9"/>
      <c r="B95" s="14" t="s">
        <v>53</v>
      </c>
      <c r="C95" s="14"/>
      <c r="D95" s="237" t="s">
        <v>64</v>
      </c>
      <c r="E95" s="238"/>
      <c r="F95" s="15">
        <f>SUM(F96)</f>
        <v>366.97</v>
      </c>
      <c r="G95" s="15">
        <f t="shared" ref="G95" si="34">SUM(G96)</f>
        <v>2881</v>
      </c>
      <c r="H95" s="15">
        <f>SUM(H96)</f>
        <v>300</v>
      </c>
      <c r="I95" s="18">
        <f>SUM(I96)</f>
        <v>300</v>
      </c>
      <c r="J95" s="207">
        <f>SUM(J96)</f>
        <v>300</v>
      </c>
      <c r="K95" s="21">
        <f>SUM(K96)</f>
        <v>300</v>
      </c>
      <c r="L95" s="15">
        <f>SUM(L96)</f>
        <v>300</v>
      </c>
    </row>
    <row r="96" spans="1:12" s="36" customFormat="1">
      <c r="A96" s="29"/>
      <c r="B96" s="30"/>
      <c r="C96" s="30"/>
      <c r="D96" s="31">
        <v>630</v>
      </c>
      <c r="E96" s="32" t="s">
        <v>10</v>
      </c>
      <c r="F96" s="33">
        <v>366.97</v>
      </c>
      <c r="G96" s="33">
        <v>2881</v>
      </c>
      <c r="H96" s="33">
        <v>300</v>
      </c>
      <c r="I96" s="34">
        <v>300</v>
      </c>
      <c r="J96" s="208">
        <v>300</v>
      </c>
      <c r="K96" s="35">
        <v>300</v>
      </c>
      <c r="L96" s="33">
        <v>300</v>
      </c>
    </row>
    <row r="97" spans="1:12">
      <c r="A97" s="9"/>
      <c r="B97" s="14" t="s">
        <v>55</v>
      </c>
      <c r="C97" s="14"/>
      <c r="D97" s="237" t="s">
        <v>65</v>
      </c>
      <c r="E97" s="238"/>
      <c r="F97" s="15">
        <f>SUM(F98)</f>
        <v>300</v>
      </c>
      <c r="G97" s="15">
        <f t="shared" ref="G97" si="35">SUM(G98)</f>
        <v>300</v>
      </c>
      <c r="H97" s="15">
        <f>SUM(H98)</f>
        <v>300</v>
      </c>
      <c r="I97" s="18">
        <f>SUM(I98)</f>
        <v>950</v>
      </c>
      <c r="J97" s="207">
        <f>SUM(J98)</f>
        <v>1000</v>
      </c>
      <c r="K97" s="21">
        <f>SUM(K98)</f>
        <v>1000</v>
      </c>
      <c r="L97" s="15">
        <f>SUM(L98)</f>
        <v>1000</v>
      </c>
    </row>
    <row r="98" spans="1:12" s="36" customFormat="1">
      <c r="A98" s="29"/>
      <c r="B98" s="30"/>
      <c r="C98" s="30"/>
      <c r="D98" s="31">
        <v>640</v>
      </c>
      <c r="E98" s="32" t="s">
        <v>19</v>
      </c>
      <c r="F98" s="33">
        <v>300</v>
      </c>
      <c r="G98" s="33">
        <v>300</v>
      </c>
      <c r="H98" s="33">
        <v>300</v>
      </c>
      <c r="I98" s="34">
        <v>950</v>
      </c>
      <c r="J98" s="208">
        <v>1000</v>
      </c>
      <c r="K98" s="35">
        <v>1000</v>
      </c>
      <c r="L98" s="33">
        <v>1000</v>
      </c>
    </row>
    <row r="99" spans="1:12">
      <c r="A99" s="9"/>
      <c r="B99" s="14" t="s">
        <v>57</v>
      </c>
      <c r="C99" s="14"/>
      <c r="D99" s="237" t="s">
        <v>62</v>
      </c>
      <c r="E99" s="238"/>
      <c r="F99" s="15">
        <f t="shared" ref="F99:G99" si="36">SUM(F100:F100)</f>
        <v>2709.17</v>
      </c>
      <c r="G99" s="15">
        <f t="shared" si="36"/>
        <v>5347.94</v>
      </c>
      <c r="H99" s="15">
        <f>SUM(H100:H100)</f>
        <v>3500</v>
      </c>
      <c r="I99" s="18">
        <f>SUM(I100:I100)</f>
        <v>4250</v>
      </c>
      <c r="J99" s="207">
        <f>SUM(J100:J100)</f>
        <v>4000</v>
      </c>
      <c r="K99" s="21">
        <f>SUM(K100:K100)</f>
        <v>4000</v>
      </c>
      <c r="L99" s="15">
        <f>SUM(L100:L100)</f>
        <v>4000</v>
      </c>
    </row>
    <row r="100" spans="1:12" s="36" customFormat="1">
      <c r="A100" s="29"/>
      <c r="B100" s="30"/>
      <c r="C100" s="30"/>
      <c r="D100" s="31">
        <v>630</v>
      </c>
      <c r="E100" s="194" t="s">
        <v>225</v>
      </c>
      <c r="F100" s="33">
        <v>2709.17</v>
      </c>
      <c r="G100" s="33">
        <v>5347.94</v>
      </c>
      <c r="H100" s="33">
        <v>3500</v>
      </c>
      <c r="I100" s="34">
        <v>4250</v>
      </c>
      <c r="J100" s="208">
        <v>4000</v>
      </c>
      <c r="K100" s="35">
        <v>4000</v>
      </c>
      <c r="L100" s="33">
        <v>4000</v>
      </c>
    </row>
    <row r="101" spans="1:12">
      <c r="A101" s="11">
        <v>9</v>
      </c>
      <c r="B101" s="12"/>
      <c r="C101" s="12"/>
      <c r="D101" s="235" t="s">
        <v>69</v>
      </c>
      <c r="E101" s="236"/>
      <c r="F101" s="13">
        <f>SUM(F102,F104,F106,F108,F114)</f>
        <v>30613.609999999997</v>
      </c>
      <c r="G101" s="13">
        <f t="shared" ref="G101:H101" si="37">SUM(G102,G104,G106,G108,G114)</f>
        <v>37063.410000000003</v>
      </c>
      <c r="H101" s="13">
        <f t="shared" si="37"/>
        <v>36140</v>
      </c>
      <c r="I101" s="17">
        <f>SUM(I102,I104,I106,I108,I114)</f>
        <v>56229.22</v>
      </c>
      <c r="J101" s="206">
        <f>SUM(J102,J104,J106,J108,J114)</f>
        <v>75990</v>
      </c>
      <c r="K101" s="20">
        <f>SUM(K102,K104,K106,K108,K114)</f>
        <v>35020</v>
      </c>
      <c r="L101" s="13">
        <f>SUM(L102,L104,L106,L108,L114)</f>
        <v>35320</v>
      </c>
    </row>
    <row r="102" spans="1:12">
      <c r="A102" s="9"/>
      <c r="B102" s="14" t="s">
        <v>61</v>
      </c>
      <c r="C102" s="14"/>
      <c r="D102" s="237" t="s">
        <v>105</v>
      </c>
      <c r="E102" s="238"/>
      <c r="F102" s="15">
        <f>SUM(F103:F103)</f>
        <v>4000</v>
      </c>
      <c r="G102" s="15">
        <f t="shared" ref="G102" si="38">SUM(G103:G103)</f>
        <v>8361.7999999999993</v>
      </c>
      <c r="H102" s="15">
        <f>SUM(H103:H103)</f>
        <v>8000</v>
      </c>
      <c r="I102" s="18">
        <f>SUM(I103:I103)</f>
        <v>10890</v>
      </c>
      <c r="J102" s="207">
        <f>SUM(J103:J103)</f>
        <v>10000</v>
      </c>
      <c r="K102" s="21">
        <f>SUM(K103:K103)</f>
        <v>8200</v>
      </c>
      <c r="L102" s="15">
        <f>SUM(L103:L103)</f>
        <v>8400</v>
      </c>
    </row>
    <row r="103" spans="1:12" s="36" customFormat="1">
      <c r="A103" s="29"/>
      <c r="B103" s="30"/>
      <c r="C103" s="30"/>
      <c r="D103" s="31">
        <v>640</v>
      </c>
      <c r="E103" s="32" t="s">
        <v>67</v>
      </c>
      <c r="F103" s="33">
        <v>4000</v>
      </c>
      <c r="G103" s="33">
        <v>8361.7999999999993</v>
      </c>
      <c r="H103" s="33">
        <v>8000</v>
      </c>
      <c r="I103" s="34">
        <v>10890</v>
      </c>
      <c r="J103" s="208">
        <v>10000</v>
      </c>
      <c r="K103" s="35">
        <v>8200</v>
      </c>
      <c r="L103" s="33">
        <v>8400</v>
      </c>
    </row>
    <row r="104" spans="1:12">
      <c r="A104" s="9"/>
      <c r="B104" s="14" t="s">
        <v>63</v>
      </c>
      <c r="C104" s="14"/>
      <c r="D104" s="237" t="s">
        <v>71</v>
      </c>
      <c r="E104" s="238"/>
      <c r="F104" s="15">
        <f>SUM(F105)</f>
        <v>3137.18</v>
      </c>
      <c r="G104" s="15">
        <f t="shared" ref="G104" si="39">SUM(G105)</f>
        <v>2118.54</v>
      </c>
      <c r="H104" s="15">
        <f>SUM(H105)</f>
        <v>3530</v>
      </c>
      <c r="I104" s="18">
        <f>SUM(I105)</f>
        <v>2131</v>
      </c>
      <c r="J104" s="207">
        <f>SUM(J105)</f>
        <v>2500</v>
      </c>
      <c r="K104" s="21">
        <f>SUM(K105)</f>
        <v>2600</v>
      </c>
      <c r="L104" s="15">
        <f>SUM(L105)</f>
        <v>2700</v>
      </c>
    </row>
    <row r="105" spans="1:12" s="36" customFormat="1">
      <c r="A105" s="29"/>
      <c r="B105" s="30"/>
      <c r="C105" s="30"/>
      <c r="D105" s="31">
        <v>640</v>
      </c>
      <c r="E105" s="32" t="s">
        <v>67</v>
      </c>
      <c r="F105" s="33">
        <v>3137.18</v>
      </c>
      <c r="G105" s="33">
        <v>2118.54</v>
      </c>
      <c r="H105" s="33">
        <v>3530</v>
      </c>
      <c r="I105" s="34">
        <v>2131</v>
      </c>
      <c r="J105" s="208">
        <v>2500</v>
      </c>
      <c r="K105" s="35">
        <v>2600</v>
      </c>
      <c r="L105" s="33">
        <v>2700</v>
      </c>
    </row>
    <row r="106" spans="1:12">
      <c r="A106" s="9"/>
      <c r="B106" s="14" t="s">
        <v>85</v>
      </c>
      <c r="C106" s="14"/>
      <c r="D106" s="237" t="s">
        <v>72</v>
      </c>
      <c r="E106" s="238"/>
      <c r="F106" s="15">
        <f>SUM(F107)</f>
        <v>498</v>
      </c>
      <c r="G106" s="15">
        <f t="shared" ref="G106" si="40">SUM(G107)</f>
        <v>348.6</v>
      </c>
      <c r="H106" s="15">
        <f>SUM(H107)</f>
        <v>350</v>
      </c>
      <c r="I106" s="18">
        <f>SUM(I107)</f>
        <v>398.4</v>
      </c>
      <c r="J106" s="207">
        <f>SUM(J107)</f>
        <v>400</v>
      </c>
      <c r="K106" s="21">
        <f>SUM(K107)</f>
        <v>400</v>
      </c>
      <c r="L106" s="15">
        <f>SUM(L107)</f>
        <v>400</v>
      </c>
    </row>
    <row r="107" spans="1:12" s="36" customFormat="1">
      <c r="A107" s="29"/>
      <c r="B107" s="30"/>
      <c r="C107" s="30"/>
      <c r="D107" s="31">
        <v>640</v>
      </c>
      <c r="E107" s="32" t="s">
        <v>67</v>
      </c>
      <c r="F107" s="33">
        <v>498</v>
      </c>
      <c r="G107" s="33">
        <v>348.6</v>
      </c>
      <c r="H107" s="33">
        <v>350</v>
      </c>
      <c r="I107" s="34">
        <v>398.4</v>
      </c>
      <c r="J107" s="208">
        <v>400</v>
      </c>
      <c r="K107" s="35">
        <v>400</v>
      </c>
      <c r="L107" s="33">
        <v>400</v>
      </c>
    </row>
    <row r="108" spans="1:12">
      <c r="A108" s="9"/>
      <c r="B108" s="14" t="s">
        <v>86</v>
      </c>
      <c r="C108" s="14"/>
      <c r="D108" s="237" t="s">
        <v>73</v>
      </c>
      <c r="E108" s="238"/>
      <c r="F108" s="15">
        <f>SUM(F109:F113)</f>
        <v>5357.03</v>
      </c>
      <c r="G108" s="15">
        <f t="shared" ref="G108" si="41">SUM(G109:G113)</f>
        <v>6814.43</v>
      </c>
      <c r="H108" s="15">
        <f>SUM(H109:H113)</f>
        <v>4570</v>
      </c>
      <c r="I108" s="18">
        <f>SUM(I109:I113)</f>
        <v>23660.82</v>
      </c>
      <c r="J108" s="207">
        <f>SUM(J109:J113)</f>
        <v>42770</v>
      </c>
      <c r="K108" s="21">
        <f>SUM(K109:K113)</f>
        <v>3500</v>
      </c>
      <c r="L108" s="15">
        <f>SUM(L109:L113)</f>
        <v>3500</v>
      </c>
    </row>
    <row r="109" spans="1:12" s="36" customFormat="1">
      <c r="A109" s="29"/>
      <c r="B109" s="30"/>
      <c r="C109" s="30"/>
      <c r="D109" s="31">
        <v>610</v>
      </c>
      <c r="E109" s="32" t="s">
        <v>240</v>
      </c>
      <c r="F109" s="33">
        <v>3040.96</v>
      </c>
      <c r="G109" s="33">
        <v>2936.4</v>
      </c>
      <c r="H109" s="33">
        <v>2300</v>
      </c>
      <c r="I109" s="34">
        <v>3817</v>
      </c>
      <c r="J109" s="208">
        <v>3780</v>
      </c>
      <c r="K109" s="35">
        <v>1800</v>
      </c>
      <c r="L109" s="33">
        <v>1800</v>
      </c>
    </row>
    <row r="110" spans="1:12" s="36" customFormat="1">
      <c r="A110" s="29"/>
      <c r="B110" s="30"/>
      <c r="C110" s="30"/>
      <c r="D110" s="31">
        <v>610</v>
      </c>
      <c r="E110" s="32" t="s">
        <v>241</v>
      </c>
      <c r="F110" s="33">
        <v>0</v>
      </c>
      <c r="G110" s="33">
        <v>0</v>
      </c>
      <c r="H110" s="33">
        <v>0</v>
      </c>
      <c r="I110" s="34">
        <v>8308.2199999999993</v>
      </c>
      <c r="J110" s="208">
        <v>19240</v>
      </c>
      <c r="K110" s="35">
        <v>0</v>
      </c>
      <c r="L110" s="33">
        <v>0</v>
      </c>
    </row>
    <row r="111" spans="1:12" s="36" customFormat="1">
      <c r="A111" s="29"/>
      <c r="B111" s="30"/>
      <c r="C111" s="30"/>
      <c r="D111" s="31">
        <v>610</v>
      </c>
      <c r="E111" s="32" t="s">
        <v>242</v>
      </c>
      <c r="F111" s="33">
        <v>0</v>
      </c>
      <c r="G111" s="33">
        <v>0</v>
      </c>
      <c r="H111" s="33">
        <v>0</v>
      </c>
      <c r="I111" s="34">
        <v>3777.6</v>
      </c>
      <c r="J111" s="208">
        <v>7560</v>
      </c>
      <c r="K111" s="35">
        <v>0</v>
      </c>
      <c r="L111" s="33">
        <v>0</v>
      </c>
    </row>
    <row r="112" spans="1:12" s="36" customFormat="1">
      <c r="A112" s="29"/>
      <c r="B112" s="30"/>
      <c r="C112" s="30"/>
      <c r="D112" s="31">
        <v>620</v>
      </c>
      <c r="E112" s="32" t="s">
        <v>7</v>
      </c>
      <c r="F112" s="33">
        <v>1139.8599999999999</v>
      </c>
      <c r="G112" s="33">
        <v>1195.6500000000001</v>
      </c>
      <c r="H112" s="33">
        <v>804</v>
      </c>
      <c r="I112" s="34">
        <v>5558</v>
      </c>
      <c r="J112" s="208">
        <v>10690</v>
      </c>
      <c r="K112" s="35">
        <v>630</v>
      </c>
      <c r="L112" s="33">
        <v>630</v>
      </c>
    </row>
    <row r="113" spans="1:13" s="36" customFormat="1">
      <c r="A113" s="29"/>
      <c r="B113" s="30"/>
      <c r="C113" s="30"/>
      <c r="D113" s="31">
        <v>630</v>
      </c>
      <c r="E113" s="32" t="s">
        <v>10</v>
      </c>
      <c r="F113" s="33">
        <v>1176.21</v>
      </c>
      <c r="G113" s="33">
        <v>2682.38</v>
      </c>
      <c r="H113" s="33">
        <v>1466</v>
      </c>
      <c r="I113" s="34">
        <v>2200</v>
      </c>
      <c r="J113" s="208">
        <v>1500</v>
      </c>
      <c r="K113" s="35">
        <v>1070</v>
      </c>
      <c r="L113" s="33">
        <v>1070</v>
      </c>
    </row>
    <row r="114" spans="1:13" s="36" customFormat="1">
      <c r="A114" s="63"/>
      <c r="B114" s="69">
        <v>41768</v>
      </c>
      <c r="C114" s="66"/>
      <c r="D114" s="67" t="s">
        <v>110</v>
      </c>
      <c r="E114" s="68"/>
      <c r="F114" s="15">
        <f>SUM(F115:F117)</f>
        <v>17621.399999999998</v>
      </c>
      <c r="G114" s="15">
        <f t="shared" ref="G114" si="42">SUM(G115:G117)</f>
        <v>19420.04</v>
      </c>
      <c r="H114" s="15">
        <f>SUM(H115:H117)</f>
        <v>19690</v>
      </c>
      <c r="I114" s="18">
        <f>SUM(I115:I117)</f>
        <v>19149</v>
      </c>
      <c r="J114" s="207">
        <f>SUM(J115:J117)</f>
        <v>20320</v>
      </c>
      <c r="K114" s="21">
        <f>SUM(K115:K117)</f>
        <v>20320</v>
      </c>
      <c r="L114" s="15">
        <f>SUM(L115:L117)</f>
        <v>20320</v>
      </c>
    </row>
    <row r="115" spans="1:13" s="36" customFormat="1">
      <c r="A115" s="29"/>
      <c r="B115" s="30"/>
      <c r="C115" s="30"/>
      <c r="D115" s="31">
        <v>610</v>
      </c>
      <c r="E115" s="32" t="s">
        <v>6</v>
      </c>
      <c r="F115" s="33">
        <v>12609.36</v>
      </c>
      <c r="G115" s="33">
        <v>13987.08</v>
      </c>
      <c r="H115" s="33">
        <v>14500</v>
      </c>
      <c r="I115" s="34">
        <v>13868</v>
      </c>
      <c r="J115" s="208">
        <v>14750</v>
      </c>
      <c r="K115" s="35">
        <v>14750</v>
      </c>
      <c r="L115" s="33">
        <v>14750</v>
      </c>
    </row>
    <row r="116" spans="1:13" s="36" customFormat="1">
      <c r="A116" s="29"/>
      <c r="B116" s="30"/>
      <c r="C116" s="30"/>
      <c r="D116" s="31">
        <v>620</v>
      </c>
      <c r="E116" s="32" t="s">
        <v>7</v>
      </c>
      <c r="F116" s="33">
        <v>4867.92</v>
      </c>
      <c r="G116" s="33">
        <v>5305.99</v>
      </c>
      <c r="H116" s="33">
        <v>5070</v>
      </c>
      <c r="I116" s="34">
        <v>5161</v>
      </c>
      <c r="J116" s="208">
        <v>5450</v>
      </c>
      <c r="K116" s="35">
        <v>5450</v>
      </c>
      <c r="L116" s="33">
        <v>5450</v>
      </c>
    </row>
    <row r="117" spans="1:13" s="36" customFormat="1">
      <c r="A117" s="29"/>
      <c r="B117" s="30"/>
      <c r="C117" s="30"/>
      <c r="D117" s="31">
        <v>630</v>
      </c>
      <c r="E117" s="32" t="s">
        <v>10</v>
      </c>
      <c r="F117" s="33">
        <v>144.12</v>
      </c>
      <c r="G117" s="33">
        <v>126.97</v>
      </c>
      <c r="H117" s="33">
        <v>120</v>
      </c>
      <c r="I117" s="34">
        <v>120</v>
      </c>
      <c r="J117" s="208">
        <v>120</v>
      </c>
      <c r="K117" s="35">
        <v>120</v>
      </c>
      <c r="L117" s="33">
        <v>120</v>
      </c>
    </row>
    <row r="118" spans="1:13">
      <c r="A118" s="11">
        <v>10</v>
      </c>
      <c r="B118" s="12"/>
      <c r="C118" s="12"/>
      <c r="D118" s="235" t="s">
        <v>74</v>
      </c>
      <c r="E118" s="236"/>
      <c r="F118" s="13">
        <f>SUM(F119,F121,F125)</f>
        <v>93745.420000000013</v>
      </c>
      <c r="G118" s="13">
        <f t="shared" ref="G118" si="43">SUM(G119,G121,G125)</f>
        <v>59417.13</v>
      </c>
      <c r="H118" s="13">
        <f>SUM(H119,H121,H125)</f>
        <v>66959.100000000006</v>
      </c>
      <c r="I118" s="17">
        <f>SUM(I119,I121,I125)</f>
        <v>50924.090000000011</v>
      </c>
      <c r="J118" s="206">
        <f>SUM(J119,J121,J125)</f>
        <v>56855</v>
      </c>
      <c r="K118" s="20">
        <f>SUM(K119,K121,K125)</f>
        <v>58450</v>
      </c>
      <c r="L118" s="13">
        <f>SUM(L119,L121,L125)</f>
        <v>60255</v>
      </c>
    </row>
    <row r="119" spans="1:13">
      <c r="A119" s="9"/>
      <c r="B119" s="14" t="s">
        <v>81</v>
      </c>
      <c r="C119" s="14"/>
      <c r="D119" s="237" t="s">
        <v>31</v>
      </c>
      <c r="E119" s="238"/>
      <c r="F119" s="15">
        <f>SUM(F120)</f>
        <v>1548.92</v>
      </c>
      <c r="G119" s="15">
        <f t="shared" ref="G119" si="44">SUM(G120)</f>
        <v>1889.59</v>
      </c>
      <c r="H119" s="15">
        <f>SUM(H120)</f>
        <v>1000</v>
      </c>
      <c r="I119" s="18">
        <f>SUM(I120)</f>
        <v>1000</v>
      </c>
      <c r="J119" s="207">
        <f>SUM(J120)</f>
        <v>1000</v>
      </c>
      <c r="K119" s="21">
        <f>SUM(K120)</f>
        <v>1200</v>
      </c>
      <c r="L119" s="15">
        <f>SUM(L120)</f>
        <v>1200</v>
      </c>
    </row>
    <row r="120" spans="1:13" s="36" customFormat="1">
      <c r="A120" s="29"/>
      <c r="B120" s="30"/>
      <c r="C120" s="30"/>
      <c r="D120" s="31">
        <v>630</v>
      </c>
      <c r="E120" s="32" t="s">
        <v>10</v>
      </c>
      <c r="F120" s="33">
        <v>1548.92</v>
      </c>
      <c r="G120" s="33">
        <v>1889.59</v>
      </c>
      <c r="H120" s="33">
        <v>1000</v>
      </c>
      <c r="I120" s="34">
        <v>1000</v>
      </c>
      <c r="J120" s="208">
        <v>1000</v>
      </c>
      <c r="K120" s="35">
        <v>1200</v>
      </c>
      <c r="L120" s="33">
        <v>1200</v>
      </c>
    </row>
    <row r="121" spans="1:13">
      <c r="A121" s="9"/>
      <c r="B121" s="14" t="s">
        <v>82</v>
      </c>
      <c r="C121" s="14"/>
      <c r="D121" s="237" t="s">
        <v>68</v>
      </c>
      <c r="E121" s="238"/>
      <c r="F121" s="15">
        <f>SUM(F122:F124)</f>
        <v>74.600000000000009</v>
      </c>
      <c r="G121" s="15">
        <f t="shared" ref="G121" si="45">SUM(G122:G124)</f>
        <v>80</v>
      </c>
      <c r="H121" s="15">
        <f>SUM(H122:H124)</f>
        <v>80</v>
      </c>
      <c r="I121" s="18">
        <f>SUM(I122:I124)</f>
        <v>75</v>
      </c>
      <c r="J121" s="207">
        <f>SUM(J122:J124)</f>
        <v>75</v>
      </c>
      <c r="K121" s="21">
        <f>SUM(K122:K124)</f>
        <v>75</v>
      </c>
      <c r="L121" s="15">
        <f>SUM(L122:L124)</f>
        <v>75</v>
      </c>
    </row>
    <row r="122" spans="1:13" s="36" customFormat="1">
      <c r="A122" s="29"/>
      <c r="B122" s="30"/>
      <c r="C122" s="30"/>
      <c r="D122" s="31">
        <v>610</v>
      </c>
      <c r="E122" s="32" t="s">
        <v>6</v>
      </c>
      <c r="F122" s="33">
        <v>41</v>
      </c>
      <c r="G122" s="33">
        <v>41</v>
      </c>
      <c r="H122" s="33">
        <v>41</v>
      </c>
      <c r="I122" s="34">
        <v>55</v>
      </c>
      <c r="J122" s="208">
        <v>55</v>
      </c>
      <c r="K122" s="35">
        <v>55</v>
      </c>
      <c r="L122" s="33">
        <v>55</v>
      </c>
    </row>
    <row r="123" spans="1:13" s="36" customFormat="1">
      <c r="A123" s="29"/>
      <c r="B123" s="30"/>
      <c r="C123" s="30"/>
      <c r="D123" s="31">
        <v>620</v>
      </c>
      <c r="E123" s="28" t="s">
        <v>101</v>
      </c>
      <c r="F123" s="33">
        <v>14.34</v>
      </c>
      <c r="G123" s="33">
        <v>14.34</v>
      </c>
      <c r="H123" s="33">
        <v>14.34</v>
      </c>
      <c r="I123" s="34">
        <v>20</v>
      </c>
      <c r="J123" s="208">
        <v>20</v>
      </c>
      <c r="K123" s="35">
        <v>20</v>
      </c>
      <c r="L123" s="33">
        <v>20</v>
      </c>
    </row>
    <row r="124" spans="1:13" s="36" customFormat="1">
      <c r="A124" s="29"/>
      <c r="B124" s="30"/>
      <c r="C124" s="30"/>
      <c r="D124" s="31">
        <v>630</v>
      </c>
      <c r="E124" s="62" t="s">
        <v>10</v>
      </c>
      <c r="F124" s="33">
        <v>19.260000000000002</v>
      </c>
      <c r="G124" s="33">
        <v>24.66</v>
      </c>
      <c r="H124" s="33">
        <v>24.66</v>
      </c>
      <c r="I124" s="34">
        <v>0</v>
      </c>
      <c r="J124" s="208">
        <v>0</v>
      </c>
      <c r="K124" s="35">
        <v>0</v>
      </c>
      <c r="L124" s="33">
        <v>0</v>
      </c>
      <c r="M124" s="36" t="s">
        <v>230</v>
      </c>
    </row>
    <row r="125" spans="1:13">
      <c r="A125" s="9"/>
      <c r="B125" s="14" t="s">
        <v>88</v>
      </c>
      <c r="C125" s="14"/>
      <c r="D125" s="237" t="s">
        <v>87</v>
      </c>
      <c r="E125" s="238"/>
      <c r="F125" s="15">
        <f>SUM(F126:F131)</f>
        <v>92121.900000000009</v>
      </c>
      <c r="G125" s="15">
        <f t="shared" ref="G125" si="46">SUM(G126:G131)</f>
        <v>57447.54</v>
      </c>
      <c r="H125" s="15">
        <f>SUM(H126:H131)</f>
        <v>65879.100000000006</v>
      </c>
      <c r="I125" s="18">
        <f>SUM(I126:I131)</f>
        <v>49849.090000000011</v>
      </c>
      <c r="J125" s="207">
        <f>SUM(J126:J131)</f>
        <v>55780</v>
      </c>
      <c r="K125" s="21">
        <f>SUM(K126:K131)</f>
        <v>57175</v>
      </c>
      <c r="L125" s="15">
        <f>SUM(L126:L131)</f>
        <v>58980</v>
      </c>
    </row>
    <row r="126" spans="1:13" s="36" customFormat="1">
      <c r="A126" s="29"/>
      <c r="B126" s="30"/>
      <c r="C126" s="30"/>
      <c r="D126" s="31">
        <v>610</v>
      </c>
      <c r="E126" s="32" t="s">
        <v>6</v>
      </c>
      <c r="F126" s="33">
        <v>14394.08</v>
      </c>
      <c r="G126" s="33">
        <v>12818.75</v>
      </c>
      <c r="H126" s="33">
        <v>24500</v>
      </c>
      <c r="I126" s="34">
        <v>13368</v>
      </c>
      <c r="J126" s="208">
        <v>22200</v>
      </c>
      <c r="K126" s="35">
        <v>23100</v>
      </c>
      <c r="L126" s="33">
        <v>24300</v>
      </c>
    </row>
    <row r="127" spans="1:13" s="36" customFormat="1">
      <c r="A127" s="29"/>
      <c r="B127" s="30"/>
      <c r="C127" s="30"/>
      <c r="D127" s="31">
        <v>620</v>
      </c>
      <c r="E127" s="32" t="s">
        <v>7</v>
      </c>
      <c r="F127" s="33">
        <v>4498.17</v>
      </c>
      <c r="G127" s="33">
        <v>7160.88</v>
      </c>
      <c r="H127" s="33">
        <v>9100</v>
      </c>
      <c r="I127" s="34">
        <v>9174</v>
      </c>
      <c r="J127" s="208">
        <v>8200</v>
      </c>
      <c r="K127" s="35">
        <v>8075</v>
      </c>
      <c r="L127" s="33">
        <v>8480</v>
      </c>
    </row>
    <row r="128" spans="1:13" s="36" customFormat="1">
      <c r="A128" s="29"/>
      <c r="B128" s="30"/>
      <c r="C128" s="30"/>
      <c r="D128" s="31">
        <v>630</v>
      </c>
      <c r="E128" s="42" t="s">
        <v>10</v>
      </c>
      <c r="F128" s="43">
        <v>72612.960000000006</v>
      </c>
      <c r="G128" s="43">
        <v>33903.919999999998</v>
      </c>
      <c r="H128" s="43">
        <v>31679.1</v>
      </c>
      <c r="I128" s="44">
        <v>26829.52</v>
      </c>
      <c r="J128" s="211">
        <v>24780</v>
      </c>
      <c r="K128" s="45">
        <v>25000</v>
      </c>
      <c r="L128" s="43">
        <v>25000</v>
      </c>
    </row>
    <row r="129" spans="1:13" s="36" customFormat="1">
      <c r="A129" s="29"/>
      <c r="B129" s="30"/>
      <c r="C129" s="30"/>
      <c r="D129" s="31">
        <v>610</v>
      </c>
      <c r="E129" s="28" t="s">
        <v>102</v>
      </c>
      <c r="F129" s="43">
        <v>102.27</v>
      </c>
      <c r="G129" s="43">
        <v>200</v>
      </c>
      <c r="H129" s="43">
        <v>50</v>
      </c>
      <c r="I129" s="44">
        <v>50</v>
      </c>
      <c r="J129" s="211">
        <v>50</v>
      </c>
      <c r="K129" s="45">
        <v>200</v>
      </c>
      <c r="L129" s="43">
        <v>300</v>
      </c>
    </row>
    <row r="130" spans="1:13" s="36" customFormat="1">
      <c r="A130" s="29"/>
      <c r="B130" s="30"/>
      <c r="C130" s="30"/>
      <c r="D130" s="31">
        <v>620</v>
      </c>
      <c r="E130" s="28" t="s">
        <v>103</v>
      </c>
      <c r="F130" s="43">
        <v>0</v>
      </c>
      <c r="G130" s="43">
        <v>357.1</v>
      </c>
      <c r="H130" s="43">
        <v>80</v>
      </c>
      <c r="I130" s="44">
        <v>46.66</v>
      </c>
      <c r="J130" s="211">
        <v>80</v>
      </c>
      <c r="K130" s="45">
        <v>350</v>
      </c>
      <c r="L130" s="43">
        <v>500</v>
      </c>
    </row>
    <row r="131" spans="1:13" s="36" customFormat="1">
      <c r="A131" s="38"/>
      <c r="B131" s="30"/>
      <c r="C131" s="30"/>
      <c r="D131" s="72">
        <v>630</v>
      </c>
      <c r="E131" s="49" t="s">
        <v>104</v>
      </c>
      <c r="F131" s="43">
        <v>514.41999999999996</v>
      </c>
      <c r="G131" s="43">
        <v>3006.89</v>
      </c>
      <c r="H131" s="43">
        <v>470</v>
      </c>
      <c r="I131" s="44">
        <v>380.91</v>
      </c>
      <c r="J131" s="211">
        <v>470</v>
      </c>
      <c r="K131" s="45">
        <v>450</v>
      </c>
      <c r="L131" s="43">
        <v>400</v>
      </c>
      <c r="M131" s="1" t="s">
        <v>230</v>
      </c>
    </row>
    <row r="132" spans="1:13" s="24" customFormat="1">
      <c r="A132" s="22"/>
      <c r="B132" s="23"/>
      <c r="C132" s="23"/>
      <c r="D132" s="235" t="s">
        <v>93</v>
      </c>
      <c r="E132" s="236"/>
      <c r="F132" s="13">
        <f t="shared" ref="F132:K132" si="47">SUM(F3,F23,F26,F44,F59,F68,F75,F94,F101,F118)</f>
        <v>354865.64</v>
      </c>
      <c r="G132" s="13">
        <f t="shared" si="47"/>
        <v>425912.26</v>
      </c>
      <c r="H132" s="13">
        <f t="shared" si="47"/>
        <v>1020815</v>
      </c>
      <c r="I132" s="17">
        <f t="shared" si="47"/>
        <v>474872.72000000003</v>
      </c>
      <c r="J132" s="206">
        <f t="shared" si="47"/>
        <v>1506725</v>
      </c>
      <c r="K132" s="20">
        <f t="shared" si="47"/>
        <v>389300</v>
      </c>
      <c r="L132" s="13">
        <f>SUM(L3,L23,L26,L44,L59,L68,L75,L94,L101,L118)</f>
        <v>392400</v>
      </c>
      <c r="M132" s="201"/>
    </row>
    <row r="133" spans="1:13" s="24" customFormat="1">
      <c r="A133" s="22"/>
      <c r="B133" s="23"/>
      <c r="C133" s="23"/>
      <c r="D133" s="46">
        <v>600</v>
      </c>
      <c r="E133" s="25" t="s">
        <v>94</v>
      </c>
      <c r="F133" s="10">
        <f t="shared" ref="F133:L133" si="48">F132-F134-F135</f>
        <v>309171.27</v>
      </c>
      <c r="G133" s="10">
        <f t="shared" si="48"/>
        <v>320604.03000000003</v>
      </c>
      <c r="H133" s="10">
        <f t="shared" si="48"/>
        <v>331954</v>
      </c>
      <c r="I133" s="171">
        <f t="shared" si="48"/>
        <v>382331.46</v>
      </c>
      <c r="J133" s="212">
        <f t="shared" si="48"/>
        <v>421725</v>
      </c>
      <c r="K133" s="174">
        <f t="shared" si="48"/>
        <v>383600</v>
      </c>
      <c r="L133" s="10">
        <f t="shared" si="48"/>
        <v>386700</v>
      </c>
    </row>
    <row r="134" spans="1:13" s="24" customFormat="1">
      <c r="A134" s="22"/>
      <c r="B134" s="23"/>
      <c r="C134" s="23"/>
      <c r="D134" s="47">
        <v>700</v>
      </c>
      <c r="E134" s="26" t="s">
        <v>95</v>
      </c>
      <c r="F134" s="172">
        <f t="shared" ref="F134:H134" si="49">SUM(F10,F29,F32,F33,F38,F41,F62,F67,F73,F74,F80)</f>
        <v>23123.17</v>
      </c>
      <c r="G134" s="172">
        <f t="shared" si="49"/>
        <v>74528.320000000007</v>
      </c>
      <c r="H134" s="172">
        <f t="shared" si="49"/>
        <v>683161</v>
      </c>
      <c r="I134" s="172">
        <f>SUM(I10,I29,I32,I33,I38,I41,I62,I67,I73,I74,I80)</f>
        <v>86841.260000000009</v>
      </c>
      <c r="J134" s="213">
        <f t="shared" ref="J134:L134" si="50">SUM(J10,J29,J32,J33,J38,J41,J62,J67,J73,J74,J80)</f>
        <v>1079300</v>
      </c>
      <c r="K134" s="204">
        <f t="shared" si="50"/>
        <v>0</v>
      </c>
      <c r="L134" s="172">
        <f t="shared" si="50"/>
        <v>0</v>
      </c>
    </row>
    <row r="135" spans="1:13" s="24" customFormat="1" ht="15" thickBot="1">
      <c r="A135" s="22"/>
      <c r="B135" s="23"/>
      <c r="C135" s="23"/>
      <c r="D135" s="50">
        <v>800</v>
      </c>
      <c r="E135" s="27" t="s">
        <v>96</v>
      </c>
      <c r="F135" s="73">
        <f t="shared" ref="F135:L135" si="51">SUM(F22)</f>
        <v>22571.200000000001</v>
      </c>
      <c r="G135" s="73">
        <f t="shared" si="51"/>
        <v>30779.91</v>
      </c>
      <c r="H135" s="73">
        <f t="shared" si="51"/>
        <v>5700</v>
      </c>
      <c r="I135" s="173">
        <f t="shared" si="51"/>
        <v>5700</v>
      </c>
      <c r="J135" s="214">
        <f t="shared" si="51"/>
        <v>5700</v>
      </c>
      <c r="K135" s="175">
        <f t="shared" si="51"/>
        <v>5700</v>
      </c>
      <c r="L135" s="73">
        <f t="shared" si="51"/>
        <v>5700</v>
      </c>
    </row>
    <row r="136" spans="1:13" ht="15" thickTop="1">
      <c r="F136" s="74">
        <f>SUM(F133:F135)</f>
        <v>354865.64</v>
      </c>
      <c r="G136" s="74">
        <f t="shared" ref="G136:L136" si="52">SUM(G133:G135)</f>
        <v>425912.26</v>
      </c>
      <c r="H136" s="74">
        <f t="shared" si="52"/>
        <v>1020815</v>
      </c>
      <c r="I136" s="74">
        <f t="shared" si="52"/>
        <v>474872.72000000003</v>
      </c>
      <c r="J136" s="74">
        <f t="shared" si="52"/>
        <v>1506725</v>
      </c>
      <c r="K136" s="74">
        <f t="shared" si="52"/>
        <v>389300</v>
      </c>
      <c r="L136" s="74">
        <f t="shared" si="52"/>
        <v>392400</v>
      </c>
    </row>
    <row r="137" spans="1:13">
      <c r="F137" s="74">
        <f>F132-F136</f>
        <v>0</v>
      </c>
      <c r="G137" s="74">
        <f t="shared" ref="G137:L137" si="53">G132-G136</f>
        <v>0</v>
      </c>
      <c r="H137" s="74">
        <f t="shared" si="53"/>
        <v>0</v>
      </c>
      <c r="I137" s="74">
        <f t="shared" si="53"/>
        <v>0</v>
      </c>
      <c r="J137" s="74">
        <f t="shared" si="53"/>
        <v>0</v>
      </c>
      <c r="K137" s="74">
        <f t="shared" si="53"/>
        <v>0</v>
      </c>
      <c r="L137" s="74">
        <f t="shared" si="53"/>
        <v>0</v>
      </c>
    </row>
  </sheetData>
  <autoFilter ref="A2:L131"/>
  <mergeCells count="54">
    <mergeCell ref="D45:E45"/>
    <mergeCell ref="A1:A2"/>
    <mergeCell ref="B1:B2"/>
    <mergeCell ref="C1:C2"/>
    <mergeCell ref="D1:D2"/>
    <mergeCell ref="E1:E2"/>
    <mergeCell ref="D89:E89"/>
    <mergeCell ref="F1:G1"/>
    <mergeCell ref="J1:L1"/>
    <mergeCell ref="D8:E8"/>
    <mergeCell ref="D24:E24"/>
    <mergeCell ref="D60:E60"/>
    <mergeCell ref="D49:E49"/>
    <mergeCell ref="D36:E36"/>
    <mergeCell ref="D34:E34"/>
    <mergeCell ref="D11:E11"/>
    <mergeCell ref="D20:E20"/>
    <mergeCell ref="D4:E4"/>
    <mergeCell ref="D15:E15"/>
    <mergeCell ref="D18:E18"/>
    <mergeCell ref="D27:E27"/>
    <mergeCell ref="D30:E30"/>
    <mergeCell ref="D81:E81"/>
    <mergeCell ref="D132:E132"/>
    <mergeCell ref="D53:E53"/>
    <mergeCell ref="D119:E119"/>
    <mergeCell ref="D92:E92"/>
    <mergeCell ref="D99:E99"/>
    <mergeCell ref="D71:E71"/>
    <mergeCell ref="D125:E125"/>
    <mergeCell ref="D121:E121"/>
    <mergeCell ref="D102:E102"/>
    <mergeCell ref="D85:E85"/>
    <mergeCell ref="D104:E104"/>
    <mergeCell ref="D106:E106"/>
    <mergeCell ref="D108:E108"/>
    <mergeCell ref="D95:E95"/>
    <mergeCell ref="D97:E97"/>
    <mergeCell ref="D23:E23"/>
    <mergeCell ref="D3:E3"/>
    <mergeCell ref="D94:E94"/>
    <mergeCell ref="D101:E101"/>
    <mergeCell ref="D118:E118"/>
    <mergeCell ref="D44:E44"/>
    <mergeCell ref="D26:E26"/>
    <mergeCell ref="D39:E39"/>
    <mergeCell ref="D76:E76"/>
    <mergeCell ref="D63:E63"/>
    <mergeCell ref="D65:E65"/>
    <mergeCell ref="D42:E42"/>
    <mergeCell ref="D69:E69"/>
    <mergeCell ref="D59:E59"/>
    <mergeCell ref="D68:E68"/>
    <mergeCell ref="D75:E75"/>
  </mergeCells>
  <pageMargins left="0.70866141732283472" right="0.70866141732283472" top="0.74803149606299213" bottom="0.74803149606299213" header="0.31496062992125984" footer="0.31496062992125984"/>
  <pageSetup paperSize="9" scale="80" fitToWidth="4" fitToHeight="4" orientation="landscape" r:id="rId1"/>
  <headerFooter>
    <oddHeader>&amp;LNávrh rozpočtu - VÝDAVKY&amp;R2015-2017</oddHeader>
  </headerFooter>
  <rowBreaks count="3" manualBreakCount="3">
    <brk id="35" max="11" man="1"/>
    <brk id="74" max="11" man="1"/>
    <brk id="113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Príjmy</vt:lpstr>
      <vt:lpstr> vydavky</vt:lpstr>
      <vt:lpstr>' vydavky'!Názvy_tlače</vt:lpstr>
      <vt:lpstr>Príjmy!Názvy_tlače</vt:lpstr>
      <vt:lpstr>' vydavky'!Oblasť_tlače</vt:lpstr>
      <vt:lpstr>Príjmy!Oblasť_tlače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Bajtošová</dc:creator>
  <cp:lastModifiedBy>Obec Dravce</cp:lastModifiedBy>
  <cp:lastPrinted>2015-12-12T19:30:41Z</cp:lastPrinted>
  <dcterms:created xsi:type="dcterms:W3CDTF">2014-11-09T14:45:41Z</dcterms:created>
  <dcterms:modified xsi:type="dcterms:W3CDTF">2015-12-17T08:25:03Z</dcterms:modified>
</cp:coreProperties>
</file>